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ačunovodstvo\Desktop\planiranje 2023\NOVI LIMITI\KONAČNI LIMITI\"/>
    </mc:Choice>
  </mc:AlternateContent>
  <xr:revisionPtr revIDLastSave="0" documentId="13_ncr:1_{67E04AAE-F0D1-4B1D-B1FB-C85729B06EBD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3040" windowHeight="9825" activeTab="4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M13" i="31"/>
  <c r="L13" i="31"/>
  <c r="H13" i="31"/>
  <c r="F13" i="31"/>
  <c r="W12" i="31"/>
  <c r="U12" i="31"/>
  <c r="S12" i="31"/>
  <c r="Q12" i="31"/>
  <c r="P12" i="31"/>
  <c r="O12" i="31"/>
  <c r="M12" i="31"/>
  <c r="L12" i="31"/>
  <c r="H12" i="31"/>
  <c r="F12" i="31"/>
  <c r="W35" i="31"/>
  <c r="U35" i="31"/>
  <c r="S35" i="31"/>
  <c r="Q35" i="31"/>
  <c r="P35" i="31"/>
  <c r="O35" i="31"/>
  <c r="M35" i="31"/>
  <c r="L35" i="31"/>
  <c r="H35" i="31"/>
  <c r="F35" i="31"/>
  <c r="W34" i="31"/>
  <c r="U34" i="31"/>
  <c r="S34" i="31"/>
  <c r="Q34" i="31"/>
  <c r="P34" i="31"/>
  <c r="O34" i="31"/>
  <c r="M34" i="31"/>
  <c r="L34" i="31"/>
  <c r="H34" i="31"/>
  <c r="F34" i="31"/>
  <c r="W23" i="31"/>
  <c r="U23" i="31"/>
  <c r="S23" i="31"/>
  <c r="Q23" i="31"/>
  <c r="P23" i="31"/>
  <c r="O23" i="31"/>
  <c r="M23" i="31"/>
  <c r="L23" i="31"/>
  <c r="H23" i="31"/>
  <c r="F23" i="31"/>
  <c r="W24" i="31"/>
  <c r="U24" i="31"/>
  <c r="S24" i="31"/>
  <c r="Q24" i="31"/>
  <c r="P24" i="31"/>
  <c r="O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7" i="25"/>
  <c r="AG41" i="25"/>
  <c r="AG49" i="25"/>
  <c r="AG57" i="25"/>
  <c r="AG81" i="25"/>
  <c r="AG105" i="25"/>
  <c r="AG129" i="25"/>
  <c r="AG137" i="25"/>
  <c r="AG145" i="25"/>
  <c r="AF8" i="25"/>
  <c r="AG8" i="25" s="1"/>
  <c r="AF9" i="25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M52" i="14"/>
  <c r="L52" i="14"/>
  <c r="H52" i="14"/>
  <c r="F52" i="14"/>
  <c r="W51" i="14"/>
  <c r="U51" i="14"/>
  <c r="S51" i="14"/>
  <c r="Q51" i="14"/>
  <c r="P51" i="14"/>
  <c r="O51" i="14"/>
  <c r="M51" i="14"/>
  <c r="L51" i="14"/>
  <c r="H51" i="14"/>
  <c r="F51" i="14"/>
  <c r="W50" i="14"/>
  <c r="U50" i="14"/>
  <c r="S50" i="14"/>
  <c r="Q50" i="14"/>
  <c r="P50" i="14"/>
  <c r="O50" i="14"/>
  <c r="M50" i="14"/>
  <c r="L50" i="14"/>
  <c r="H50" i="14"/>
  <c r="F50" i="14"/>
  <c r="W49" i="14"/>
  <c r="U49" i="14"/>
  <c r="S49" i="14"/>
  <c r="Q49" i="14"/>
  <c r="P49" i="14"/>
  <c r="O49" i="14"/>
  <c r="M49" i="14"/>
  <c r="L49" i="14"/>
  <c r="H49" i="14"/>
  <c r="F49" i="14"/>
  <c r="W48" i="14"/>
  <c r="U48" i="14"/>
  <c r="S48" i="14"/>
  <c r="Q48" i="14"/>
  <c r="P48" i="14"/>
  <c r="O48" i="14"/>
  <c r="M48" i="14"/>
  <c r="L48" i="14"/>
  <c r="H48" i="14"/>
  <c r="F48" i="14"/>
  <c r="W46" i="14"/>
  <c r="U46" i="14"/>
  <c r="S46" i="14"/>
  <c r="Q46" i="14"/>
  <c r="P46" i="14"/>
  <c r="O46" i="14"/>
  <c r="M46" i="14"/>
  <c r="L46" i="14"/>
  <c r="H46" i="14"/>
  <c r="F46" i="14"/>
  <c r="W45" i="14"/>
  <c r="U45" i="14"/>
  <c r="S45" i="14"/>
  <c r="Q45" i="14"/>
  <c r="P45" i="14"/>
  <c r="O45" i="14"/>
  <c r="M45" i="14"/>
  <c r="L45" i="14"/>
  <c r="H45" i="14"/>
  <c r="F45" i="14"/>
  <c r="W44" i="14"/>
  <c r="U44" i="14"/>
  <c r="S44" i="14"/>
  <c r="Q44" i="14"/>
  <c r="P44" i="14"/>
  <c r="O44" i="14"/>
  <c r="M44" i="14"/>
  <c r="L44" i="14"/>
  <c r="H44" i="14"/>
  <c r="F44" i="14"/>
  <c r="W43" i="14"/>
  <c r="U43" i="14"/>
  <c r="S43" i="14"/>
  <c r="Q43" i="14"/>
  <c r="P43" i="14"/>
  <c r="O43" i="14"/>
  <c r="M43" i="14"/>
  <c r="L43" i="14"/>
  <c r="H43" i="14"/>
  <c r="F43" i="14"/>
  <c r="W42" i="14"/>
  <c r="U42" i="14"/>
  <c r="S42" i="14"/>
  <c r="Q42" i="14"/>
  <c r="P42" i="14"/>
  <c r="O42" i="14"/>
  <c r="M42" i="14"/>
  <c r="L42" i="14"/>
  <c r="H42" i="14"/>
  <c r="F42" i="14"/>
  <c r="W41" i="14"/>
  <c r="U41" i="14"/>
  <c r="S41" i="14"/>
  <c r="Q41" i="14"/>
  <c r="P41" i="14"/>
  <c r="O41" i="14"/>
  <c r="M41" i="14"/>
  <c r="L41" i="14"/>
  <c r="H41" i="14"/>
  <c r="F41" i="14"/>
  <c r="W40" i="14"/>
  <c r="U40" i="14"/>
  <c r="S40" i="14"/>
  <c r="Q40" i="14"/>
  <c r="P40" i="14"/>
  <c r="O40" i="14"/>
  <c r="M40" i="14"/>
  <c r="L40" i="14"/>
  <c r="H40" i="14"/>
  <c r="F40" i="14"/>
  <c r="W35" i="14"/>
  <c r="U35" i="14"/>
  <c r="S35" i="14"/>
  <c r="Q35" i="14"/>
  <c r="P35" i="14"/>
  <c r="O35" i="14"/>
  <c r="M35" i="14"/>
  <c r="L35" i="14"/>
  <c r="H35" i="14"/>
  <c r="F35" i="14"/>
  <c r="W34" i="14"/>
  <c r="U34" i="14"/>
  <c r="S34" i="14"/>
  <c r="Q34" i="14"/>
  <c r="P34" i="14"/>
  <c r="O34" i="14"/>
  <c r="M34" i="14"/>
  <c r="L34" i="14"/>
  <c r="H34" i="14"/>
  <c r="F34" i="14"/>
  <c r="W33" i="14"/>
  <c r="U33" i="14"/>
  <c r="S33" i="14"/>
  <c r="Q33" i="14"/>
  <c r="P33" i="14"/>
  <c r="O33" i="14"/>
  <c r="M33" i="14"/>
  <c r="L33" i="14"/>
  <c r="H33" i="14"/>
  <c r="F33" i="14"/>
  <c r="W32" i="14"/>
  <c r="U32" i="14"/>
  <c r="S32" i="14"/>
  <c r="Q32" i="14"/>
  <c r="P32" i="14"/>
  <c r="O32" i="14"/>
  <c r="M32" i="14"/>
  <c r="L32" i="14"/>
  <c r="H32" i="14"/>
  <c r="F32" i="14"/>
  <c r="W31" i="14"/>
  <c r="U31" i="14"/>
  <c r="S31" i="14"/>
  <c r="Q31" i="14"/>
  <c r="P31" i="14"/>
  <c r="O31" i="14"/>
  <c r="M31" i="14"/>
  <c r="L31" i="14"/>
  <c r="H31" i="14"/>
  <c r="F31" i="14"/>
  <c r="W29" i="14"/>
  <c r="U29" i="14"/>
  <c r="S29" i="14"/>
  <c r="Q29" i="14"/>
  <c r="P29" i="14"/>
  <c r="O29" i="14"/>
  <c r="M29" i="14"/>
  <c r="L29" i="14"/>
  <c r="H29" i="14"/>
  <c r="F29" i="14"/>
  <c r="W28" i="14"/>
  <c r="U28" i="14"/>
  <c r="S28" i="14"/>
  <c r="Q28" i="14"/>
  <c r="P28" i="14"/>
  <c r="O28" i="14"/>
  <c r="M28" i="14"/>
  <c r="L28" i="14"/>
  <c r="H28" i="14"/>
  <c r="F28" i="14"/>
  <c r="W27" i="14"/>
  <c r="U27" i="14"/>
  <c r="S27" i="14"/>
  <c r="Q27" i="14"/>
  <c r="P27" i="14"/>
  <c r="O27" i="14"/>
  <c r="M27" i="14"/>
  <c r="L27" i="14"/>
  <c r="H27" i="14"/>
  <c r="F27" i="14"/>
  <c r="W26" i="14"/>
  <c r="U26" i="14"/>
  <c r="S26" i="14"/>
  <c r="Q26" i="14"/>
  <c r="P26" i="14"/>
  <c r="O26" i="14"/>
  <c r="M26" i="14"/>
  <c r="L26" i="14"/>
  <c r="H26" i="14"/>
  <c r="F26" i="14"/>
  <c r="W25" i="14"/>
  <c r="U25" i="14"/>
  <c r="S25" i="14"/>
  <c r="Q25" i="14"/>
  <c r="P25" i="14"/>
  <c r="O25" i="14"/>
  <c r="M25" i="14"/>
  <c r="L25" i="14"/>
  <c r="H25" i="14"/>
  <c r="F25" i="14"/>
  <c r="W24" i="14"/>
  <c r="U24" i="14"/>
  <c r="S24" i="14"/>
  <c r="Q24" i="14"/>
  <c r="P24" i="14"/>
  <c r="O24" i="14"/>
  <c r="M24" i="14"/>
  <c r="L24" i="14"/>
  <c r="H24" i="14"/>
  <c r="F24" i="14"/>
  <c r="W23" i="14"/>
  <c r="U23" i="14"/>
  <c r="S23" i="14"/>
  <c r="Q23" i="14"/>
  <c r="P23" i="14"/>
  <c r="O23" i="14"/>
  <c r="M23" i="14"/>
  <c r="L23" i="14"/>
  <c r="H23" i="14"/>
  <c r="F23" i="14"/>
  <c r="W18" i="14"/>
  <c r="U18" i="14"/>
  <c r="S18" i="14"/>
  <c r="Q18" i="14"/>
  <c r="P18" i="14"/>
  <c r="O18" i="14"/>
  <c r="M18" i="14"/>
  <c r="L18" i="14"/>
  <c r="H18" i="14"/>
  <c r="F18" i="14"/>
  <c r="W17" i="14"/>
  <c r="U17" i="14"/>
  <c r="S17" i="14"/>
  <c r="Q17" i="14"/>
  <c r="P17" i="14"/>
  <c r="O17" i="14"/>
  <c r="M17" i="14"/>
  <c r="L17" i="14"/>
  <c r="H17" i="14"/>
  <c r="F17" i="14"/>
  <c r="W16" i="14"/>
  <c r="U16" i="14"/>
  <c r="S16" i="14"/>
  <c r="Q16" i="14"/>
  <c r="P16" i="14"/>
  <c r="O16" i="14"/>
  <c r="M16" i="14"/>
  <c r="L16" i="14"/>
  <c r="H16" i="14"/>
  <c r="F16" i="14"/>
  <c r="W15" i="14"/>
  <c r="U15" i="14"/>
  <c r="S15" i="14"/>
  <c r="Q15" i="14"/>
  <c r="P15" i="14"/>
  <c r="O15" i="14"/>
  <c r="M15" i="14"/>
  <c r="L15" i="14"/>
  <c r="H15" i="14"/>
  <c r="F15" i="14"/>
  <c r="W14" i="14"/>
  <c r="U14" i="14"/>
  <c r="S14" i="14"/>
  <c r="Q14" i="14"/>
  <c r="P14" i="14"/>
  <c r="O14" i="14"/>
  <c r="M14" i="14"/>
  <c r="L14" i="14"/>
  <c r="H14" i="14"/>
  <c r="F14" i="14"/>
  <c r="W12" i="14"/>
  <c r="U12" i="14"/>
  <c r="S12" i="14"/>
  <c r="Q12" i="14"/>
  <c r="P12" i="14"/>
  <c r="O12" i="14"/>
  <c r="M12" i="14"/>
  <c r="L12" i="14"/>
  <c r="H12" i="14"/>
  <c r="F12" i="14"/>
  <c r="W11" i="14"/>
  <c r="U11" i="14"/>
  <c r="S11" i="14"/>
  <c r="Q11" i="14"/>
  <c r="P11" i="14"/>
  <c r="O11" i="14"/>
  <c r="M11" i="14"/>
  <c r="L11" i="14"/>
  <c r="H11" i="14"/>
  <c r="F11" i="14"/>
  <c r="W10" i="14"/>
  <c r="U10" i="14"/>
  <c r="S10" i="14"/>
  <c r="Q10" i="14"/>
  <c r="P10" i="14"/>
  <c r="O10" i="14"/>
  <c r="M10" i="14"/>
  <c r="L10" i="14"/>
  <c r="H10" i="14"/>
  <c r="F10" i="14"/>
  <c r="W9" i="14"/>
  <c r="U9" i="14"/>
  <c r="S9" i="14"/>
  <c r="Q9" i="14"/>
  <c r="P9" i="14"/>
  <c r="O9" i="14"/>
  <c r="M9" i="14"/>
  <c r="L9" i="14"/>
  <c r="H9" i="14"/>
  <c r="F9" i="14"/>
  <c r="W8" i="14"/>
  <c r="U8" i="14"/>
  <c r="S8" i="14"/>
  <c r="Q8" i="14"/>
  <c r="P8" i="14"/>
  <c r="O8" i="14"/>
  <c r="M8" i="14"/>
  <c r="L8" i="14"/>
  <c r="H8" i="14"/>
  <c r="F8" i="14"/>
  <c r="W7" i="14"/>
  <c r="U7" i="14"/>
  <c r="S7" i="14"/>
  <c r="Q7" i="14"/>
  <c r="P7" i="14"/>
  <c r="O7" i="14"/>
  <c r="M7" i="14"/>
  <c r="L7" i="14"/>
  <c r="H7" i="14"/>
  <c r="F7" i="14"/>
  <c r="W6" i="14"/>
  <c r="U6" i="14"/>
  <c r="S6" i="14"/>
  <c r="Q6" i="14"/>
  <c r="P6" i="14"/>
  <c r="O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S30" i="14"/>
  <c r="S47" i="14"/>
  <c r="Q47" i="14"/>
  <c r="O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O33" i="31"/>
  <c r="P33" i="31"/>
  <c r="Q33" i="31"/>
  <c r="S33" i="31"/>
  <c r="U33" i="31"/>
  <c r="W33" i="31"/>
  <c r="F22" i="31"/>
  <c r="H22" i="31"/>
  <c r="L22" i="31"/>
  <c r="M22" i="31"/>
  <c r="O22" i="31"/>
  <c r="P22" i="31"/>
  <c r="Q22" i="31"/>
  <c r="S22" i="31"/>
  <c r="U22" i="31"/>
  <c r="W22" i="31"/>
  <c r="F11" i="31"/>
  <c r="H11" i="31"/>
  <c r="L11" i="31"/>
  <c r="M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31" l="1"/>
  <c r="N34" i="31"/>
  <c r="N24" i="31"/>
  <c r="N12" i="31"/>
  <c r="N23" i="31"/>
  <c r="N35" i="31"/>
  <c r="N48" i="14"/>
  <c r="N35" i="14"/>
  <c r="N26" i="14"/>
  <c r="N14" i="14"/>
  <c r="N7" i="14"/>
  <c r="N44" i="14"/>
  <c r="N32" i="14"/>
  <c r="N23" i="14"/>
  <c r="N10" i="14"/>
  <c r="N17" i="14"/>
  <c r="N50" i="14"/>
  <c r="N41" i="14"/>
  <c r="N28" i="14"/>
  <c r="N16" i="14"/>
  <c r="N46" i="14"/>
  <c r="N34" i="14"/>
  <c r="N25" i="14"/>
  <c r="N12" i="14"/>
  <c r="N9" i="14"/>
  <c r="N8" i="14"/>
  <c r="N52" i="14"/>
  <c r="N43" i="14"/>
  <c r="N31" i="14"/>
  <c r="N18" i="14"/>
  <c r="N49" i="14"/>
  <c r="N40" i="14"/>
  <c r="N27" i="14"/>
  <c r="N15" i="14"/>
  <c r="N6" i="14"/>
  <c r="N11" i="14"/>
  <c r="N51" i="14"/>
  <c r="N29" i="14"/>
  <c r="N45" i="14"/>
  <c r="N33" i="14"/>
  <c r="N24" i="14"/>
  <c r="N42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O39" i="14"/>
  <c r="O13" i="14"/>
  <c r="F5" i="14"/>
  <c r="O5" i="14"/>
  <c r="F39" i="14"/>
  <c r="F13" i="14"/>
  <c r="L39" i="14"/>
  <c r="Y83" i="17"/>
  <c r="Z83" i="17"/>
  <c r="Y82" i="17"/>
  <c r="Z82" i="17"/>
  <c r="N39" i="14" l="1"/>
  <c r="N33" i="31"/>
  <c r="N11" i="31"/>
  <c r="N5" i="14"/>
  <c r="N13" i="14"/>
  <c r="N22" i="31"/>
  <c r="N47" i="14"/>
  <c r="N30" i="14"/>
  <c r="J30" i="14"/>
  <c r="J22" i="31"/>
  <c r="J33" i="31"/>
  <c r="J47" i="14"/>
  <c r="J11" i="31"/>
  <c r="F38" i="14"/>
  <c r="F25" i="34" s="1"/>
  <c r="O4" i="14"/>
  <c r="F4" i="14"/>
  <c r="L38" i="14"/>
  <c r="O38" i="14"/>
  <c r="Y10" i="17"/>
  <c r="Z10" i="17"/>
  <c r="N38" i="14" l="1"/>
  <c r="N25" i="34" s="1"/>
  <c r="N4" i="14"/>
  <c r="C19" i="32" s="1"/>
  <c r="E8" i="32"/>
  <c r="L25" i="34"/>
  <c r="L26" i="34" s="1"/>
  <c r="E17" i="32"/>
  <c r="F9" i="34"/>
  <c r="C8" i="32"/>
  <c r="O9" i="34"/>
  <c r="C20" i="32"/>
  <c r="O25" i="34"/>
  <c r="E20" i="32"/>
  <c r="Z81" i="17"/>
  <c r="Y81" i="17"/>
  <c r="E19" i="32" l="1"/>
  <c r="N9" i="34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<sst xmlns="http://schemas.openxmlformats.org/spreadsheetml/2006/main" count="13868" uniqueCount="5283">
  <si>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</si>
  <si>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</si>
  <si>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</si>
  <si>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</si>
  <si>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</si>
  <si>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</si>
  <si>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</si>
  <si>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</si>
  <si>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</si>
  <si>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</si>
  <si>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</si>
  <si>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</si>
  <si>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</si>
  <si>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</si>
  <si>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</si>
  <si>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</si>
  <si>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</si>
  <si>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</si>
  <si>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</si>
  <si>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</si>
  <si>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</si>
  <si>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</si>
  <si>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</si>
  <si>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</si>
  <si>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</si>
  <si>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</si>
  <si>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</si>
  <si>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</si>
  <si>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</si>
  <si>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</si>
  <si>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</si>
  <si>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</si>
  <si>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</si>
  <si>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</si>
  <si>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</si>
  <si>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</si>
  <si>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</si>
  <si>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</si>
  <si>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</si>
  <si>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</si>
  <si>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</si>
  <si>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</si>
  <si>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</si>
  <si>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</si>
  <si>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</si>
  <si>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</si>
  <si>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</si>
  <si>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</si>
  <si>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</si>
  <si>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</si>
  <si>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</si>
  <si>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</si>
  <si>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</si>
  <si>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</si>
  <si>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</si>
  <si>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</si>
  <si>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</si>
  <si>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</si>
  <si>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</si>
  <si>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</si>
  <si>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</si>
  <si>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</si>
  <si>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</si>
  <si>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</si>
  <si>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</si>
  <si>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</si>
  <si>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</si>
  <si>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</si>
  <si>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</si>
  <si>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</si>
  <si>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</si>
  <si>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</si>
  <si>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</si>
  <si>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</si>
  <si>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</si>
  <si>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</si>
  <si>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</si>
  <si>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</si>
  <si>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</si>
  <si>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</si>
  <si>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</si>
  <si>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</si>
  <si>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</si>
  <si>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</si>
  <si>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</si>
  <si>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</si>
  <si>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</si>
  <si>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</si>
  <si>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</si>
  <si>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</si>
  <si>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</si>
  <si>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</si>
  <si>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</si>
  <si>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</si>
  <si>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</si>
  <si>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</si>
  <si>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</si>
  <si>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</si>
  <si>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</si>
  <si>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</si>
  <si>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</si>
  <si>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</si>
  <si>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</si>
  <si>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</si>
  <si>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</si>
  <si>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</si>
  <si>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</si>
  <si>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</si>
  <si>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</si>
  <si>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</si>
  <si>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</si>
  <si>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</si>
  <si>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</si>
  <si>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</si>
  <si>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</si>
  <si>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</si>
  <si>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</si>
  <si>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</si>
  <si>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</si>
  <si>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</si>
  <si>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</si>
  <si>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</si>
  <si>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</si>
  <si>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</si>
  <si>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</si>
  <si>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</si>
  <si>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</si>
  <si>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</si>
  <si>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</si>
  <si>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</si>
  <si>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</si>
  <si>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</si>
  <si>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</si>
  <si>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</si>
  <si>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</si>
  <si>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</si>
  <si>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</si>
  <si>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</si>
  <si>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</si>
  <si>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</si>
  <si>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</si>
  <si>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</si>
  <si>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</si>
  <si>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</si>
  <si>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</si>
  <si>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</si>
  <si>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</si>
  <si>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</si>
  <si>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</si>
  <si>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</si>
  <si>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</si>
  <si>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</si>
  <si>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</si>
  <si>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</si>
  <si>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</si>
  <si>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</si>
  <si>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</si>
  <si>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</si>
  <si>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</si>
  <si>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</si>
  <si>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</si>
  <si>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</si>
  <si>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</si>
  <si>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</si>
  <si>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</si>
  <si>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</si>
  <si>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</si>
  <si>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</si>
  <si>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</si>
  <si>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</si>
  <si>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</si>
  <si>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</si>
  <si>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</si>
  <si>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</si>
  <si>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</si>
  <si>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</si>
  <si>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</si>
  <si>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</si>
  <si>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</si>
  <si>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</si>
  <si>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</si>
  <si>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</si>
  <si>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</si>
  <si>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</si>
  <si>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</si>
  <si>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</si>
  <si>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</si>
  <si>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</si>
  <si>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</si>
  <si>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</si>
  <si>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</si>
  <si>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</si>
  <si>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</si>
  <si>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</si>
  <si>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</si>
  <si>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</si>
  <si>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</si>
  <si>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</si>
  <si>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</si>
  <si>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</si>
  <si>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</si>
  <si>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</si>
  <si>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</si>
  <si>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</si>
  <si>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</si>
  <si>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</si>
  <si>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</si>
  <si>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</si>
  <si>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</si>
  <si>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</si>
  <si>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</si>
  <si>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</si>
  <si>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</si>
  <si>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</si>
  <si>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</si>
  <si>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</si>
  <si>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</si>
  <si>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</si>
  <si>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</si>
  <si>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</si>
  <si>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</si>
  <si>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</si>
  <si>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</si>
  <si>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</si>
  <si>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</si>
  <si>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</si>
  <si>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</si>
  <si>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</si>
  <si>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</si>
  <si>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</si>
  <si>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</si>
  <si>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</si>
  <si>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</si>
  <si>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</si>
  <si>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</si>
  <si>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</si>
  <si>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</si>
  <si>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</si>
  <si>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</si>
  <si>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</si>
  <si>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</si>
  <si>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</si>
  <si>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</si>
  <si>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</si>
  <si>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</si>
  <si>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</si>
  <si>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</si>
  <si>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</si>
  <si>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</si>
  <si>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</si>
  <si>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</si>
  <si>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</si>
  <si>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</si>
  <si>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</si>
  <si>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</si>
  <si>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</si>
  <si>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</si>
  <si>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</si>
  <si>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</si>
  <si>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</si>
  <si>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</si>
  <si>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</si>
  <si>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</si>
  <si>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</si>
  <si>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</si>
  <si>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</si>
  <si>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</si>
  <si>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</si>
  <si>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</si>
  <si>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</si>
  <si>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</si>
  <si>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</si>
  <si>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</si>
  <si>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</si>
  <si>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</si>
  <si>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</si>
  <si>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</si>
  <si>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</si>
  <si>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</si>
  <si>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</si>
  <si>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</si>
  <si>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</si>
  <si>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</si>
  <si>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</si>
  <si>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</si>
  <si>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</si>
  <si>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</si>
  <si>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</si>
  <si>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</si>
  <si>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</si>
  <si>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</si>
  <si>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</si>
  <si>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</si>
  <si>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</si>
  <si>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</si>
  <si>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</si>
  <si>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</si>
  <si>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</si>
  <si>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</si>
  <si>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</si>
  <si>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</si>
  <si>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</si>
  <si>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</si>
  <si>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</si>
  <si>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</si>
  <si>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</si>
  <si>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</si>
  <si>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</si>
  <si>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</si>
  <si>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</si>
  <si>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</si>
  <si>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</si>
  <si>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</si>
  <si>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</si>
  <si>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</si>
  <si>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</si>
  <si>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</si>
  <si>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</si>
  <si>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</si>
  <si>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</si>
  <si>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</si>
  <si>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</si>
  <si>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</si>
  <si>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</si>
  <si>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</si>
  <si>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</si>
  <si>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</si>
  <si>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</si>
  <si>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</si>
  <si>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</si>
  <si>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</si>
  <si>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</si>
  <si>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</si>
  <si>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</si>
  <si>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</si>
  <si>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</si>
  <si>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</si>
  <si>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</si>
  <si>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</si>
  <si>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</si>
  <si>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</si>
  <si>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</si>
  <si>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</si>
  <si>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</si>
  <si>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</si>
  <si>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</si>
  <si>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</si>
  <si>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</si>
  <si>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</si>
  <si>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</si>
  <si>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</si>
  <si>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</si>
  <si>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</si>
  <si>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</si>
  <si>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</si>
  <si>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</si>
  <si>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</si>
  <si>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</si>
  <si>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</si>
  <si>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</si>
  <si>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</si>
  <si>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</si>
  <si>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</si>
  <si>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</si>
  <si>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</si>
  <si>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</si>
  <si>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</si>
  <si>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</si>
  <si>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</si>
  <si>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</si>
  <si>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</si>
  <si>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</si>
  <si>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</si>
  <si>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</si>
  <si>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</si>
  <si>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</si>
  <si>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</si>
  <si>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</si>
  <si>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</si>
  <si>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</si>
  <si>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</si>
  <si>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</si>
  <si>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</si>
  <si>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</si>
  <si>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</si>
  <si>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</si>
  <si>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</si>
  <si>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</si>
  <si>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</si>
  <si>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</si>
  <si>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</si>
  <si>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</si>
  <si>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</si>
  <si>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</si>
  <si>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</si>
  <si>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</si>
  <si>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</si>
  <si>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</si>
  <si>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</si>
  <si>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</si>
  <si>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</si>
  <si>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</si>
  <si>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</si>
  <si>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</si>
  <si>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</si>
  <si>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</si>
  <si>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</si>
  <si>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</si>
  <si>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</si>
  <si>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</si>
  <si>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</si>
  <si>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</si>
  <si>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</si>
  <si>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</si>
  <si>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</si>
  <si>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</si>
  <si>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</si>
  <si>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</si>
  <si>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</si>
  <si>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</si>
  <si>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</si>
  <si>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</si>
  <si>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</si>
  <si>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</si>
  <si>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</si>
  <si>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</si>
  <si>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</si>
  <si>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</si>
  <si>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</si>
  <si>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</si>
  <si>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</si>
  <si>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</si>
  <si>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</si>
  <si>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</si>
  <si>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</si>
  <si>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</si>
  <si>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</si>
  <si>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</si>
  <si>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</si>
  <si>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</si>
  <si>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</si>
  <si>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</si>
  <si>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</si>
  <si>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</si>
  <si>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</si>
  <si>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</si>
  <si>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</si>
  <si>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</si>
  <si>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</si>
  <si>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</si>
  <si>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</si>
  <si>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</si>
  <si>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</si>
  <si>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</si>
  <si>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</si>
  <si>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</si>
  <si>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</si>
  <si>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</si>
  <si>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</si>
  <si>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</si>
  <si>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</si>
  <si>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</si>
  <si>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</si>
  <si>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</si>
  <si>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</si>
  <si>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</si>
  <si>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</si>
  <si>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</si>
  <si>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</si>
  <si>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</si>
  <si>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</si>
  <si>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</si>
  <si>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</si>
  <si>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</si>
  <si>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</si>
  <si>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</si>
  <si>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</si>
  <si>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</si>
  <si>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</si>
  <si>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</si>
  <si>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</si>
  <si>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</si>
  <si>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</si>
  <si>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</si>
  <si>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</si>
  <si>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</si>
  <si>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</si>
  <si>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</si>
  <si>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</si>
  <si>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</si>
  <si>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</si>
  <si>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</si>
  <si>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</si>
  <si>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</si>
  <si>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</si>
  <si>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</si>
  <si>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</si>
  <si>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</si>
  <si>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</si>
  <si>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</si>
  <si>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</si>
  <si>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</si>
  <si>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</si>
  <si>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</si>
  <si>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</si>
  <si>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</si>
  <si>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</si>
  <si>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</si>
  <si>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</si>
  <si>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</si>
  <si>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</si>
  <si>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</si>
  <si>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</si>
  <si>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</si>
  <si>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</si>
  <si>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</si>
  <si>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</si>
  <si>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</si>
  <si>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</si>
  <si>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</si>
  <si>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</si>
  <si>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</si>
  <si>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</si>
  <si>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</si>
  <si>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</si>
  <si>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</si>
  <si>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</si>
  <si>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</si>
  <si>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</si>
  <si>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</si>
  <si>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</si>
  <si>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</si>
  <si>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</si>
  <si>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</si>
  <si>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</si>
  <si>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</si>
  <si>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</si>
  <si>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</si>
  <si>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</si>
  <si>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</si>
  <si>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</si>
  <si>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</si>
  <si>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</si>
  <si>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</si>
  <si>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</si>
  <si>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</si>
  <si>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</si>
  <si>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</si>
  <si>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</si>
  <si>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</si>
  <si>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</si>
  <si>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</si>
  <si>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</si>
  <si>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</si>
  <si>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</si>
  <si>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</si>
  <si>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</si>
  <si>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</si>
  <si>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</si>
  <si>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</si>
  <si>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</si>
  <si>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</si>
  <si>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</si>
  <si>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</si>
  <si>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</si>
  <si>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</si>
  <si>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</si>
  <si>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</si>
  <si>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</si>
  <si>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</si>
  <si>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</si>
  <si>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</si>
  <si>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</si>
  <si>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</si>
  <si>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</si>
  <si>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</si>
  <si>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</si>
  <si>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</si>
  <si>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</si>
  <si>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</si>
  <si>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</si>
  <si>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</si>
  <si>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</si>
  <si>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</si>
  <si>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</si>
  <si>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</si>
  <si>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</si>
  <si>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</si>
  <si>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</si>
  <si>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</si>
  <si>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</si>
  <si>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</si>
  <si>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</si>
  <si>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</si>
  <si>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</si>
  <si>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</si>
  <si>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</si>
  <si>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</si>
  <si>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</si>
  <si>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</si>
  <si>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</si>
  <si>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</si>
  <si>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</si>
  <si>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</si>
  <si>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</si>
  <si>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</si>
  <si>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</si>
  <si>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</si>
  <si>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</si>
  <si>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</si>
  <si>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</si>
  <si>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</si>
  <si>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</si>
  <si>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</si>
  <si>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</si>
  <si>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</si>
  <si>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</si>
  <si>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</si>
  <si>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</si>
  <si>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</si>
  <si>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</si>
  <si>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</si>
  <si>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</si>
  <si>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</si>
  <si>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</si>
  <si>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</si>
  <si>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</si>
  <si>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</si>
  <si>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</si>
  <si>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</si>
  <si>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</si>
  <si>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</si>
  <si>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</si>
  <si>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</si>
  <si>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</si>
  <si>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</si>
  <si>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</si>
  <si>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</si>
  <si>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</si>
  <si>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</si>
  <si>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</si>
  <si>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</si>
  <si>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</si>
  <si>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</si>
  <si>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</si>
  <si>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</si>
  <si>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</si>
  <si>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</si>
  <si>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</si>
  <si>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</si>
  <si>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</si>
  <si>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</si>
  <si>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</si>
  <si>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</si>
  <si>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</si>
  <si>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</si>
  <si>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</si>
  <si>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</si>
  <si>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</si>
  <si>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</si>
  <si>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</si>
  <si>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</si>
  <si>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</si>
  <si>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</si>
  <si>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</si>
  <si>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</si>
  <si>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</si>
  <si>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</si>
  <si>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</si>
  <si>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</si>
  <si>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</si>
  <si>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</si>
  <si>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</si>
  <si>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</si>
  <si>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</si>
  <si>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</si>
  <si>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</si>
  <si>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</si>
  <si>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</si>
  <si>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</si>
  <si>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</si>
  <si>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</si>
  <si>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</si>
  <si>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</si>
  <si>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</si>
  <si>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</si>
  <si>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</si>
  <si>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</si>
  <si>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</si>
  <si>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</si>
  <si>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</si>
  <si>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</si>
  <si>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</si>
  <si>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</si>
  <si>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</si>
  <si>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</si>
  <si>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</si>
  <si>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</si>
  <si>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</si>
  <si>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</si>
  <si>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</si>
  <si>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</si>
  <si>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</si>
  <si>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</si>
  <si>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</si>
  <si>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</si>
  <si>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</si>
  <si>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</si>
  <si>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</si>
  <si>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</si>
  <si>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</si>
  <si>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</si>
  <si>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</si>
  <si>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</si>
  <si>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</si>
  <si>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</si>
  <si>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</si>
  <si>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</si>
  <si>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</si>
  <si>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</si>
  <si>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</si>
  <si>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</si>
  <si>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</si>
  <si>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</si>
  <si>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</si>
  <si>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</si>
  <si>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</si>
  <si>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</si>
  <si>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</si>
  <si>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</si>
  <si>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</si>
  <si>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</si>
  <si>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</si>
  <si>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</si>
  <si>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</si>
  <si>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</si>
  <si>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</si>
  <si>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</si>
  <si>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</si>
  <si>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</si>
  <si>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</si>
  <si>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</si>
  <si>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</si>
  <si>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</si>
  <si>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</si>
  <si>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</si>
  <si>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</si>
  <si>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</si>
  <si>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</si>
  <si>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</si>
  <si>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</si>
  <si>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</si>
  <si>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</si>
  <si>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</si>
  <si>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</si>
  <si>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</si>
  <si>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</si>
  <si>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</si>
  <si>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</si>
  <si>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</si>
  <si>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</si>
  <si>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</si>
  <si>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</si>
  <si>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</si>
  <si>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</si>
  <si>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</si>
  <si>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</si>
  <si>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</si>
  <si>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</si>
  <si>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</si>
  <si>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</si>
  <si>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</si>
  <si>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</si>
  <si>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</si>
  <si>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</si>
  <si>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</si>
  <si>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</si>
  <si>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</si>
  <si>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</si>
  <si>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</si>
  <si>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</si>
  <si>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</si>
  <si>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</si>
  <si>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</si>
  <si>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</si>
  <si>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</si>
  <si>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</si>
  <si>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</si>
  <si>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</si>
  <si>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</si>
  <si>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</si>
  <si>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</si>
  <si>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</si>
  <si>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</si>
  <si>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</si>
  <si>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</si>
  <si>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</si>
  <si>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</si>
  <si>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</si>
  <si>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</si>
  <si>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</si>
  <si>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</si>
  <si>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</si>
  <si>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</si>
  <si>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</si>
  <si>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</si>
  <si>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</si>
  <si>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</si>
  <si>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</si>
  <si>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</si>
  <si>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</si>
  <si>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</si>
  <si>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</si>
  <si>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</si>
  <si>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</si>
  <si>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</si>
  <si>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</si>
  <si>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</si>
  <si>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</si>
  <si>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</si>
  <si>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</si>
  <si>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</si>
  <si>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</si>
  <si>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</si>
  <si>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</si>
  <si>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</si>
  <si>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</si>
  <si>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</si>
  <si>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</si>
  <si>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</si>
  <si>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</si>
  <si>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</si>
  <si>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</si>
  <si>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</si>
  <si>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</si>
  <si>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</si>
  <si>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</si>
  <si>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</si>
  <si>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</si>
  <si>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</si>
  <si>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</si>
  <si>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</si>
  <si>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</si>
  <si>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</si>
  <si>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</si>
  <si>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</si>
  <si>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</si>
  <si>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</si>
  <si>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</si>
  <si>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</si>
  <si>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</si>
  <si>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</si>
  <si>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</si>
  <si>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</si>
  <si>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</si>
  <si>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</si>
  <si>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</si>
  <si>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</si>
  <si>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</si>
  <si>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</si>
  <si>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</si>
  <si>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</si>
  <si>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</si>
  <si>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</si>
  <si>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</si>
  <si>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</si>
  <si>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</si>
  <si>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</si>
  <si>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</si>
  <si>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</si>
  <si>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</si>
  <si>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</si>
  <si>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</si>
  <si>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</si>
  <si>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</si>
  <si>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</si>
  <si>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</si>
  <si>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</si>
  <si>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</si>
  <si>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</si>
  <si>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</si>
  <si>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</si>
  <si>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</si>
  <si>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</si>
  <si>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</si>
  <si>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</si>
  <si>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</si>
  <si>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</si>
  <si>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</si>
  <si>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</si>
  <si>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</si>
  <si>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</si>
  <si>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</si>
  <si>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</si>
  <si>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</si>
  <si>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</si>
  <si>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</si>
  <si>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</si>
  <si>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</si>
  <si>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</si>
  <si>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</si>
  <si>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</si>
  <si>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</si>
  <si>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</si>
  <si>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</si>
  <si>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</si>
  <si>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</si>
  <si>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</si>
  <si>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</si>
  <si>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</si>
  <si>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</si>
  <si>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</si>
  <si>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</si>
  <si>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</si>
  <si>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</si>
  <si>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</si>
  <si>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</si>
  <si>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</si>
  <si>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</si>
  <si>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</si>
  <si>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</si>
  <si>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</si>
  <si>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</si>
  <si>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</si>
  <si>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</si>
  <si>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</si>
  <si>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</si>
  <si>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</si>
  <si>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</si>
  <si>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</si>
  <si>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</si>
  <si>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</si>
  <si>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</si>
  <si>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</si>
  <si>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</si>
  <si>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</si>
  <si>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</si>
  <si>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</si>
  <si>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</si>
  <si>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</si>
  <si>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</si>
  <si>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</si>
  <si>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</si>
  <si>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</si>
  <si>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</si>
  <si>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</si>
  <si>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</si>
  <si>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</si>
  <si>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</si>
  <si>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</si>
  <si>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</si>
  <si>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</si>
  <si>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</si>
  <si>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</si>
  <si>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</si>
  <si>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</si>
  <si>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</si>
  <si>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</si>
  <si>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</si>
  <si>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</si>
  <si>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</si>
  <si>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</si>
  <si>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</si>
  <si>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</si>
  <si>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</si>
  <si>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</si>
  <si>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</si>
  <si>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</si>
  <si>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</si>
  <si>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</si>
  <si>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</si>
  <si>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</si>
  <si>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</si>
  <si>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</si>
  <si>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</si>
  <si>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</si>
  <si>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</si>
  <si>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</si>
  <si>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</si>
  <si>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</si>
  <si>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</si>
  <si>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</si>
  <si>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</si>
  <si>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</si>
  <si>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</si>
  <si>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</si>
  <si>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</si>
  <si>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</si>
  <si>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</si>
  <si>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</si>
  <si>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</si>
  <si>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</si>
  <si>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</si>
  <si>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</si>
  <si>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</si>
  <si>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</si>
  <si>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</si>
  <si>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</si>
  <si>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</si>
  <si>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</si>
  <si>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</si>
  <si>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</si>
  <si>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</si>
  <si>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</si>
  <si>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</si>
  <si>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</si>
  <si>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</si>
  <si>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</si>
  <si>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</si>
  <si>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</si>
  <si>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</si>
  <si>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</si>
  <si>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</si>
  <si>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</si>
  <si>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</si>
  <si>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</si>
  <si>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</si>
  <si>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</si>
  <si>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</si>
  <si>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</si>
  <si>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</si>
  <si>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</si>
  <si>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</si>
  <si>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</si>
  <si>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</si>
  <si>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</si>
  <si>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</si>
  <si>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</si>
  <si>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</si>
  <si>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</si>
  <si>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</si>
  <si>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</si>
  <si>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</si>
  <si>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</si>
  <si>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</si>
  <si>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</si>
  <si>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</si>
  <si>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</si>
  <si>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</si>
  <si>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</si>
  <si>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</si>
  <si>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</si>
  <si>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</si>
  <si>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</si>
  <si>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</si>
  <si>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</si>
  <si>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</si>
  <si>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</si>
  <si>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</si>
  <si>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</si>
  <si>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</si>
  <si>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</si>
  <si>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</si>
  <si>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</si>
  <si>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</si>
  <si>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</si>
  <si>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</si>
  <si>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</si>
  <si>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</si>
  <si>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</si>
  <si>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</si>
  <si>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</si>
  <si>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</si>
  <si>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</si>
  <si>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</si>
  <si>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</si>
  <si>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</si>
  <si>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</si>
  <si>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</si>
  <si>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</si>
  <si>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</si>
  <si>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</si>
  <si>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</si>
  <si>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</si>
  <si>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</si>
  <si>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</si>
  <si>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</si>
  <si>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</si>
  <si>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</si>
  <si>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</si>
  <si>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</si>
  <si>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</si>
  <si>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</si>
  <si>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</si>
  <si>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</si>
  <si>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</si>
  <si>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</si>
  <si>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</si>
  <si>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</si>
  <si>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</si>
  <si>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</si>
  <si>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</si>
  <si>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</si>
  <si>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</si>
  <si>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</si>
  <si>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</si>
  <si>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</si>
  <si>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</si>
  <si>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</si>
  <si>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</si>
  <si>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</si>
  <si>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</si>
  <si>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</si>
  <si>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</si>
  <si>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</si>
  <si>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</si>
  <si>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</si>
  <si>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</si>
  <si>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</si>
  <si>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</si>
  <si>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</si>
  <si>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</si>
  <si>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</si>
  <si>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</si>
  <si>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</si>
  <si>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</si>
  <si>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</si>
  <si>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</si>
  <si>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</si>
  <si>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</si>
  <si>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</si>
  <si>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</si>
  <si>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</si>
  <si>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</si>
  <si>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</si>
  <si>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</si>
  <si>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</si>
  <si>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</si>
  <si>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</si>
  <si>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</si>
  <si>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</si>
  <si>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</si>
  <si>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</si>
  <si>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</si>
  <si>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</si>
  <si>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</si>
  <si>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</si>
  <si>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</si>
  <si>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</si>
  <si>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</si>
  <si>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</si>
  <si>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</si>
  <si>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</si>
  <si>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</si>
  <si>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</si>
  <si>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</si>
  <si>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</si>
  <si>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</si>
  <si>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</si>
  <si>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</si>
  <si>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</si>
  <si>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</si>
  <si>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</si>
  <si>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</si>
  <si>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</si>
  <si>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</si>
  <si>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</si>
  <si>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</si>
  <si>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</si>
  <si>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</si>
  <si>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</si>
  <si>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</si>
  <si>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</si>
  <si>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</si>
  <si>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</si>
  <si>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</si>
  <si>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</si>
  <si>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</si>
  <si>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</si>
  <si>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</si>
  <si>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</si>
  <si>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</si>
  <si>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</si>
  <si>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</si>
  <si>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</si>
  <si>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</si>
  <si>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</si>
  <si>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</si>
  <si>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</si>
  <si>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</si>
  <si>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</si>
  <si>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</si>
  <si>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</si>
  <si>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</si>
  <si>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</si>
  <si>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</si>
  <si>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</si>
  <si>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</si>
  <si>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</si>
  <si>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</si>
  <si>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</si>
  <si>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</si>
  <si>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</si>
  <si>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</si>
  <si>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</si>
  <si>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</si>
  <si>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</si>
  <si>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</si>
  <si>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</si>
  <si>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</si>
  <si>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</si>
  <si>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</si>
  <si>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</si>
  <si>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</si>
  <si>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</si>
  <si>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</si>
  <si>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</si>
  <si>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</si>
  <si>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</si>
  <si>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</si>
  <si>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</si>
  <si>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</si>
  <si>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</si>
  <si>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</si>
  <si>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</si>
  <si>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</si>
  <si>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</si>
  <si>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</si>
  <si>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</si>
  <si>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</si>
  <si>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</si>
  <si>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</si>
  <si>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</si>
  <si>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</si>
  <si>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</si>
  <si>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</si>
  <si>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</si>
  <si>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</si>
  <si>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</si>
  <si>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</si>
  <si>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</si>
  <si>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</si>
  <si>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</si>
  <si>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</si>
  <si>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</si>
  <si>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</si>
  <si>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</si>
  <si>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</si>
  <si>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</si>
  <si>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</si>
  <si>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</si>
  <si>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</si>
  <si>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</si>
  <si>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</si>
  <si>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</si>
  <si>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</si>
  <si>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</si>
  <si>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</si>
  <si>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</si>
  <si>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</si>
  <si>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</si>
  <si>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</si>
  <si>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</si>
  <si>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</si>
  <si>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</si>
  <si>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</si>
  <si>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</si>
  <si>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</si>
  <si>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</si>
  <si>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</si>
  <si>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</si>
  <si>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</si>
  <si>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</si>
  <si>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</si>
  <si>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</si>
  <si>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</si>
  <si>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</si>
  <si>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</si>
  <si>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</si>
  <si>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</si>
  <si>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</si>
  <si>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</si>
  <si>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</si>
  <si>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</si>
  <si>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</si>
  <si>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</si>
  <si>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</si>
  <si>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</si>
  <si>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</si>
  <si>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</si>
  <si>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</si>
  <si>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</si>
  <si>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</si>
  <si>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</si>
  <si>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</si>
  <si>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</si>
  <si>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</si>
  <si>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</si>
  <si>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</si>
  <si>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</si>
  <si>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</si>
  <si>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</si>
  <si>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</si>
  <si>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</si>
  <si>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</si>
  <si>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</si>
  <si>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</si>
  <si>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</si>
  <si>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</si>
  <si>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</si>
  <si>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</si>
  <si>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</si>
  <si>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</si>
  <si>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</si>
  <si>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</si>
  <si>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</si>
  <si>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</si>
  <si>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</si>
  <si>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</si>
  <si>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</si>
  <si>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</si>
  <si>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</si>
  <si>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</si>
  <si>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</si>
  <si>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</si>
  <si>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</si>
  <si>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</si>
  <si>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</si>
  <si>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</si>
  <si>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</si>
  <si>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</si>
  <si>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</si>
  <si>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</si>
  <si>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</si>
  <si>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</si>
  <si>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</si>
  <si>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</si>
  <si>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</si>
  <si>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</si>
  <si>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</si>
  <si>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</si>
  <si>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</si>
  <si>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</si>
  <si>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</si>
  <si>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</si>
  <si>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</si>
  <si>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</si>
  <si>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</si>
  <si>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</si>
  <si>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</si>
  <si>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</si>
  <si>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</si>
  <si>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</si>
  <si>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</si>
  <si>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</si>
  <si>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</si>
  <si>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</si>
  <si>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</si>
  <si>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</si>
  <si>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</si>
  <si>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</si>
  <si>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</si>
  <si>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</si>
  <si>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</si>
  <si>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</si>
  <si>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</si>
  <si>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</si>
  <si>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</si>
  <si>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</si>
  <si>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</si>
  <si>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</si>
  <si>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</si>
  <si>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</si>
  <si>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</si>
  <si>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</si>
  <si>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</si>
  <si>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</si>
  <si>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</si>
  <si>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</si>
  <si>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</si>
  <si>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</si>
  <si>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</si>
  <si>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</si>
  <si>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</si>
  <si>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</si>
  <si>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</si>
  <si>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</si>
  <si>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</si>
  <si>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</si>
  <si>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</si>
  <si>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</si>
  <si>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</si>
  <si>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</si>
  <si>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</si>
  <si>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</si>
  <si>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</si>
  <si>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</si>
  <si>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</si>
  <si>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</si>
  <si>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</si>
  <si>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</si>
  <si>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</si>
  <si>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</si>
  <si>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</si>
  <si>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</si>
  <si>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</si>
  <si>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</si>
  <si>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</si>
  <si>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</si>
  <si>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</si>
  <si>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</si>
  <si>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</si>
  <si>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</si>
  <si>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</si>
  <si>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</si>
  <si>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</si>
  <si>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</si>
  <si>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</si>
  <si>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</si>
  <si>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</si>
  <si>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</si>
  <si>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</si>
  <si>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</si>
  <si>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</si>
  <si>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</si>
  <si>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</si>
  <si>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</si>
  <si>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</si>
  <si>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</si>
  <si>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</si>
  <si>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</si>
  <si>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</si>
  <si>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</si>
  <si>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</si>
  <si>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</si>
  <si>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</si>
  <si>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</si>
  <si>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</si>
  <si>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</si>
  <si>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</si>
  <si>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</si>
  <si>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</si>
  <si>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</si>
  <si>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</si>
  <si>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</si>
  <si>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</si>
  <si>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</si>
  <si>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</si>
  <si>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</si>
  <si>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</si>
  <si>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</si>
  <si>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</si>
  <si>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</si>
  <si>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</si>
  <si>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</si>
  <si>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</si>
  <si>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</si>
  <si>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</si>
  <si>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</si>
  <si>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</si>
  <si>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</si>
  <si>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</si>
  <si>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</si>
  <si>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</si>
  <si>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</si>
  <si>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</si>
  <si>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</si>
  <si>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</si>
  <si>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</si>
  <si>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</si>
  <si>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</si>
  <si>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</si>
  <si>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</si>
  <si>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</si>
  <si>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</si>
  <si>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</si>
  <si>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</si>
  <si>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</si>
  <si>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</si>
  <si>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</si>
  <si>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</si>
  <si>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</si>
  <si>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</si>
  <si>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</si>
  <si>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</si>
  <si>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</si>
  <si>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</si>
  <si>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</si>
  <si>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</si>
  <si>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</si>
  <si>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</si>
  <si>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</si>
  <si>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</si>
  <si>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</si>
  <si>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</si>
  <si>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</si>
  <si>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</si>
  <si>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</si>
  <si>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</si>
  <si>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</si>
  <si>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</si>
  <si>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</si>
  <si>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</si>
  <si>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</si>
  <si>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</si>
  <si>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</si>
  <si>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</si>
  <si>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</si>
  <si>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</si>
  <si>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</si>
  <si>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</si>
  <si>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</si>
  <si>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</si>
  <si>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</si>
  <si>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</si>
  <si>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</si>
  <si>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</si>
  <si>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</si>
  <si>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</si>
  <si>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</si>
  <si>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</si>
  <si>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</si>
  <si>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</si>
  <si>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</si>
  <si>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</si>
  <si>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</si>
  <si>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</si>
  <si>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</si>
  <si>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</si>
  <si>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</si>
  <si>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</si>
  <si>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</si>
  <si>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</si>
  <si>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</si>
  <si>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</si>
  <si>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</si>
  <si>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</si>
  <si>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</si>
  <si>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</si>
  <si>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</si>
  <si>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</si>
  <si>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</si>
  <si>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</si>
  <si>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</si>
  <si>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</si>
  <si>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</si>
  <si>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</si>
  <si>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</si>
  <si>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</si>
  <si>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</si>
  <si>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</si>
  <si>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</si>
  <si>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</si>
  <si>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</si>
  <si>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</si>
  <si>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</si>
  <si>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</si>
  <si>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</si>
  <si>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</si>
  <si>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</si>
  <si>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</si>
  <si>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</si>
  <si>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</si>
  <si>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</si>
  <si>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</si>
  <si>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</si>
  <si>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</si>
  <si>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</si>
  <si>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</si>
  <si>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</si>
  <si>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</si>
  <si>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</si>
  <si>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</si>
  <si>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</si>
  <si>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</si>
  <si>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</si>
  <si>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</si>
  <si>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</si>
  <si>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</si>
  <si>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</si>
  <si>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</si>
  <si>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</si>
  <si>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</si>
  <si>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</si>
  <si>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</si>
  <si>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</si>
  <si>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</si>
  <si>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</si>
  <si>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</si>
  <si>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</si>
  <si>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</si>
  <si>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</si>
  <si>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</si>
  <si>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</si>
  <si>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</si>
  <si>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</si>
  <si>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</si>
  <si>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</si>
  <si>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</si>
  <si>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</si>
  <si>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</si>
  <si>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</si>
  <si>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</si>
  <si>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</si>
  <si>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</si>
  <si>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</si>
  <si>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</si>
  <si>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</si>
  <si>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</si>
  <si>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</si>
  <si>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</si>
  <si>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</si>
  <si>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</si>
  <si>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</si>
  <si>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</si>
  <si>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</si>
  <si>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</si>
  <si>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</si>
  <si>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</si>
  <si>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</si>
  <si>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</si>
  <si>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</si>
  <si>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</si>
  <si>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</si>
  <si>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</si>
  <si>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</si>
  <si>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</si>
  <si>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</si>
  <si>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</si>
  <si>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</si>
  <si>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</si>
  <si>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</si>
  <si>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</si>
  <si>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</si>
  <si>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</si>
  <si>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</si>
  <si>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</si>
  <si>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</si>
  <si>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</si>
  <si>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</si>
  <si>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</si>
  <si>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</si>
  <si>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</si>
  <si>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</si>
  <si>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</si>
  <si>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</si>
  <si>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</si>
  <si>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</si>
  <si>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</si>
  <si>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</si>
  <si>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</si>
  <si>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</si>
  <si>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</si>
  <si>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</si>
  <si>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</si>
  <si>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</si>
  <si>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</si>
  <si>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</si>
  <si>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</si>
  <si>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</si>
  <si>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</si>
  <si>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</si>
  <si>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</si>
  <si>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</si>
  <si>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</si>
  <si>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</si>
  <si>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</si>
  <si>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</si>
  <si>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</si>
  <si>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</si>
  <si>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</si>
  <si>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</si>
  <si>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</si>
  <si>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</si>
  <si>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</si>
  <si>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</si>
  <si>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</si>
  <si>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</si>
  <si>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</si>
  <si>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</si>
  <si>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</si>
  <si>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</si>
  <si>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</si>
  <si>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</si>
  <si>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</si>
  <si>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</si>
  <si>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</si>
  <si>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</si>
  <si>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</si>
  <si>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</si>
  <si>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</si>
  <si>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</si>
  <si>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</si>
  <si>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</si>
  <si>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</si>
  <si>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</si>
  <si>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</si>
  <si>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</si>
  <si>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</si>
  <si>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</si>
  <si>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</si>
  <si>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</si>
  <si>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</si>
  <si>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</si>
  <si>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</si>
  <si>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</si>
  <si>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</si>
  <si>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</si>
  <si>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</si>
  <si>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</si>
  <si>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</si>
  <si>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</si>
  <si>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</si>
  <si>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</si>
  <si>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</si>
  <si>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</si>
  <si>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</si>
  <si>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</si>
  <si>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</si>
  <si>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</si>
  <si>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</si>
  <si>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</si>
  <si>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</si>
  <si>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</si>
  <si>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</si>
  <si>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</si>
  <si>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</si>
  <si>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</si>
  <si>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</si>
  <si>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</si>
  <si>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</si>
  <si>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</si>
  <si>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</si>
  <si>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</si>
  <si>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</si>
  <si>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</si>
  <si>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</si>
  <si>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</si>
  <si>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</si>
  <si>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</si>
  <si>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</si>
  <si>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</si>
  <si>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</si>
  <si>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</si>
  <si>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</si>
  <si>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</si>
  <si>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</si>
  <si>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</si>
  <si>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</si>
  <si>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</si>
  <si>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</si>
  <si>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</si>
  <si>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</si>
  <si>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</si>
  <si>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</si>
  <si>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</si>
  <si>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</si>
  <si>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</si>
  <si>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</si>
  <si>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</si>
  <si>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</si>
  <si>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</si>
  <si>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</si>
  <si>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</si>
  <si>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</si>
  <si>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</si>
  <si>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</si>
  <si>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</si>
  <si>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</si>
  <si>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</si>
  <si>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</si>
  <si>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</si>
  <si>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</si>
  <si>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</si>
  <si>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</si>
  <si>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</si>
  <si>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</si>
  <si>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</si>
  <si>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</si>
  <si>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</si>
  <si>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</si>
  <si>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</si>
  <si>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</si>
  <si>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</si>
  <si>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</si>
  <si>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</si>
  <si>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</si>
  <si>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</si>
  <si>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</si>
  <si>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</si>
  <si>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</si>
  <si>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</si>
  <si>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</si>
  <si>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</si>
  <si>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</si>
  <si>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</si>
  <si>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</si>
  <si>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</si>
  <si>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</si>
  <si>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</si>
  <si>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</si>
  <si>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</si>
  <si>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</si>
  <si>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</si>
  <si>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</si>
  <si>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</si>
  <si>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</si>
  <si>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</si>
  <si>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</si>
  <si>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</si>
  <si>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</si>
  <si>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</si>
  <si>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</si>
  <si>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</si>
  <si>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</si>
  <si>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</si>
  <si>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</si>
  <si>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</si>
  <si>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</si>
  <si>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</si>
  <si>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</si>
  <si>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</si>
  <si>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</si>
  <si>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</si>
  <si>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</si>
  <si>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</si>
  <si>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</si>
  <si>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</si>
  <si>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</si>
  <si>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</si>
  <si>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</si>
  <si>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</si>
  <si>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</si>
  <si>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</si>
  <si>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</si>
  <si>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</si>
  <si>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</si>
  <si>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</si>
  <si>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</si>
  <si>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</si>
  <si>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</si>
  <si>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</si>
  <si>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</si>
  <si>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</si>
  <si>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</si>
  <si>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</si>
  <si>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</si>
  <si>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</si>
  <si>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</si>
  <si>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</si>
  <si>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</si>
  <si>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</si>
  <si>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</si>
  <si>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</si>
  <si>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</si>
  <si>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</si>
  <si>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</si>
  <si>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</si>
  <si>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</si>
  <si>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</si>
  <si>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</si>
  <si>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</si>
  <si>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</si>
  <si>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</si>
  <si>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</si>
  <si>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</si>
  <si>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</si>
  <si>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</si>
  <si>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</si>
  <si>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</si>
  <si>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</si>
  <si>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</si>
  <si>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</si>
  <si>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</si>
  <si>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</si>
  <si>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</si>
  <si>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</si>
  <si>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</si>
  <si>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</si>
  <si>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</si>
  <si>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</si>
  <si>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</si>
  <si>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</si>
  <si>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</si>
  <si>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</si>
  <si>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</si>
  <si>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</si>
  <si>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</si>
  <si>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</si>
  <si>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</si>
  <si>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</si>
  <si>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</si>
  <si>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</si>
  <si>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</si>
  <si>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</si>
  <si>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</si>
  <si>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</si>
  <si>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</si>
  <si>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</si>
  <si>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</si>
  <si>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</si>
  <si>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</si>
  <si>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</si>
  <si>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</si>
  <si>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</si>
  <si>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</si>
  <si>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</si>
  <si>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</si>
  <si>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</si>
  <si>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</si>
  <si>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</si>
  <si>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</si>
  <si>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</si>
  <si>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</si>
  <si>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</si>
  <si>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</si>
  <si>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</si>
  <si>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</si>
  <si>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</si>
  <si>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</si>
  <si>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</si>
  <si>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</si>
  <si>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</si>
  <si>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</si>
  <si>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</si>
  <si>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</si>
  <si>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</si>
  <si>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</si>
  <si>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</si>
  <si>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</si>
  <si>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</si>
  <si>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</si>
  <si>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</si>
  <si>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</si>
  <si>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</si>
  <si>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</si>
  <si>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</si>
  <si>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</si>
  <si>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</si>
  <si>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</si>
  <si>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</si>
  <si>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</si>
  <si>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</si>
  <si>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</si>
  <si>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</si>
  <si>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</si>
  <si>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</si>
  <si>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</si>
  <si>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</si>
  <si>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</si>
  <si>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</si>
  <si>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</si>
  <si>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</si>
  <si>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</si>
  <si>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</si>
  <si>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</si>
  <si>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</si>
  <si>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</si>
  <si>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</si>
  <si>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</si>
  <si>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</si>
  <si>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</si>
  <si>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</si>
  <si>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</si>
  <si>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</si>
  <si>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</si>
  <si>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</si>
  <si>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</si>
  <si>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</si>
  <si>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</si>
  <si>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</si>
  <si>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</si>
  <si>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</si>
  <si>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</si>
  <si>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</si>
  <si>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</si>
  <si>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</si>
  <si>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</si>
  <si>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</si>
  <si>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</si>
  <si>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</si>
  <si>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</si>
  <si>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</si>
  <si>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</si>
  <si>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</si>
  <si>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</si>
  <si>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</si>
  <si>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</si>
  <si>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</si>
  <si>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</si>
  <si>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</si>
  <si>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</si>
  <si>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</si>
  <si>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</si>
  <si>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</si>
  <si>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</si>
  <si>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</si>
  <si>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</si>
  <si>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</si>
  <si>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</si>
  <si>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</si>
  <si>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</si>
  <si>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</si>
  <si>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</si>
  <si>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</si>
  <si>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</si>
  <si>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</si>
  <si>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</si>
  <si>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</si>
  <si>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</si>
  <si>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</si>
  <si>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</si>
  <si>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</si>
  <si>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</si>
  <si>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</si>
  <si>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</si>
  <si>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</si>
  <si>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</si>
  <si>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</si>
  <si>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</si>
  <si>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</si>
  <si>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</si>
  <si>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</si>
  <si>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</si>
  <si>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</si>
  <si>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</si>
  <si>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</si>
  <si>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</si>
  <si>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</si>
  <si>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</si>
  <si>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</si>
  <si>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</si>
  <si>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</si>
  <si>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</si>
  <si>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</si>
  <si>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</si>
  <si>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</si>
  <si>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</si>
  <si>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</si>
  <si>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</si>
  <si>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</si>
  <si>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</si>
  <si>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</si>
  <si>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</si>
  <si>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</si>
  <si>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</si>
  <si>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</si>
  <si>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</si>
  <si>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</si>
  <si>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</si>
  <si>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</si>
  <si>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</si>
  <si>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</si>
  <si>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</si>
  <si>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</si>
  <si>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</si>
  <si>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</si>
  <si>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</si>
  <si>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</si>
  <si>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</si>
  <si>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</si>
  <si>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</si>
  <si>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</si>
  <si>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</si>
  <si>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</si>
  <si>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</si>
  <si>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</si>
  <si>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</si>
  <si>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</si>
  <si>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</si>
  <si>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</si>
  <si>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</si>
  <si>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</si>
  <si>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</si>
  <si>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</si>
  <si>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</si>
  <si>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</si>
  <si>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</si>
  <si>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</si>
  <si>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</si>
  <si>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</si>
  <si>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</si>
  <si>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</si>
  <si>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</si>
  <si>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</si>
  <si>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</si>
  <si>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</si>
  <si>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</si>
  <si>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</si>
  <si>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</si>
  <si>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</si>
  <si>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</si>
  <si>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</si>
  <si>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</si>
  <si>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</si>
  <si>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</si>
  <si>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</si>
  <si>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</si>
  <si>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</si>
  <si>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</si>
  <si>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</si>
  <si>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</si>
  <si>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</si>
  <si>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</si>
  <si>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</si>
  <si>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</si>
  <si>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</si>
  <si>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</si>
  <si>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</si>
  <si>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</si>
  <si>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</si>
  <si>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</si>
  <si>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</si>
  <si>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</si>
  <si>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</si>
  <si>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</si>
  <si>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</si>
  <si>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</si>
  <si>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</si>
  <si>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</si>
  <si>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</si>
  <si>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</si>
  <si>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</si>
  <si>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</si>
  <si>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</si>
  <si>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</si>
  <si>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</si>
  <si>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</si>
  <si>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</si>
  <si>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</si>
  <si>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</si>
  <si>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</si>
  <si>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</si>
  <si>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</si>
  <si>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</si>
  <si>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</si>
  <si>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</si>
  <si>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</si>
  <si>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</si>
  <si>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</si>
  <si>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</si>
  <si>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</si>
  <si>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</si>
  <si>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</si>
  <si>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</si>
  <si>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</si>
  <si>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</si>
  <si>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</si>
  <si>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</si>
  <si>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</si>
  <si>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</si>
  <si>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</si>
  <si>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</si>
  <si>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</si>
  <si>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</si>
  <si>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</si>
  <si>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</si>
  <si>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</si>
  <si>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</si>
  <si>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</si>
  <si>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</si>
  <si>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</si>
  <si>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</si>
  <si>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</si>
  <si>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</si>
  <si>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</si>
  <si>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</si>
  <si>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</si>
  <si>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</si>
  <si>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</si>
  <si>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</si>
  <si>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</si>
  <si>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</si>
  <si>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</si>
  <si>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</si>
  <si>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</si>
  <si>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</si>
  <si>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</si>
  <si>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</si>
  <si>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</si>
  <si>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</si>
  <si>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</si>
  <si>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</si>
  <si>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</si>
  <si>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</si>
  <si>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</si>
  <si>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</si>
  <si>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</si>
  <si>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</si>
  <si>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</si>
  <si>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</si>
  <si>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</si>
  <si>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</si>
  <si>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</si>
  <si>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</si>
  <si>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</si>
  <si>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</si>
  <si>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</si>
  <si>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</si>
  <si>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</si>
  <si>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</si>
  <si>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</si>
  <si>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</si>
  <si>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</si>
  <si>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</si>
  <si>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</si>
  <si>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</si>
  <si>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</si>
  <si>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</si>
  <si>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</si>
  <si>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</si>
  <si>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</si>
  <si>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</si>
  <si>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</si>
  <si>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</si>
  <si>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</si>
  <si>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</si>
  <si>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</si>
  <si>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</si>
  <si>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</si>
  <si>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</si>
  <si>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</si>
  <si>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</si>
  <si>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</si>
  <si>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</si>
  <si>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</si>
  <si>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</si>
  <si>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</si>
  <si>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</si>
  <si>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</si>
  <si>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</si>
  <si>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</si>
  <si>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</si>
  <si>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</si>
  <si>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</si>
  <si>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</si>
  <si>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</si>
  <si>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</si>
  <si>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</si>
  <si>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</si>
  <si>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</si>
  <si>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</si>
  <si>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</si>
  <si>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</si>
  <si>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</si>
  <si>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</si>
  <si>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</si>
  <si>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</si>
  <si>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</si>
  <si>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</si>
  <si>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</si>
  <si>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</si>
  <si>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</si>
  <si>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</si>
  <si>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</si>
  <si>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</si>
  <si>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</si>
  <si>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</si>
  <si>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</si>
  <si>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</si>
  <si>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</si>
  <si>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</si>
  <si>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</si>
  <si>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</si>
  <si>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</si>
  <si>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</si>
  <si>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</si>
  <si>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</si>
  <si>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</si>
  <si>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</si>
  <si>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</si>
  <si>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</si>
  <si>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</si>
  <si>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</si>
  <si>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</si>
  <si>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</si>
  <si>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</si>
  <si>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</si>
  <si>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</si>
  <si>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</si>
  <si>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</si>
  <si>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</si>
  <si>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</si>
  <si>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</si>
  <si>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</si>
  <si>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</si>
  <si>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</si>
  <si>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</si>
  <si>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</si>
  <si>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</si>
  <si>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</si>
  <si>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</si>
  <si>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</si>
  <si>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</si>
  <si>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</si>
  <si>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</si>
  <si>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</si>
  <si>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</si>
  <si>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</si>
  <si>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</si>
  <si>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</si>
  <si>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</si>
  <si>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</si>
  <si>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</si>
  <si>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</si>
  <si>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</si>
  <si>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</si>
  <si>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</si>
  <si>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</si>
  <si>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</si>
  <si>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</si>
  <si>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</si>
  <si>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</si>
  <si>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</si>
  <si>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</si>
  <si>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</si>
  <si>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</si>
  <si>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</si>
  <si>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</si>
  <si>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</si>
  <si>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</si>
  <si>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</si>
  <si>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</si>
  <si>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</si>
  <si>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</si>
  <si>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</si>
  <si>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</si>
  <si>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</si>
  <si>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</si>
  <si>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</si>
  <si>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</si>
  <si>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</si>
  <si>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</si>
  <si>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</si>
  <si>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</si>
  <si>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</si>
  <si>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</si>
  <si>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</si>
  <si>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</si>
  <si>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</si>
  <si>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</si>
  <si>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</si>
  <si>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</si>
  <si>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</si>
  <si>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</si>
  <si>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</si>
  <si>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</si>
  <si>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</si>
  <si>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</si>
  <si>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</si>
  <si>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</si>
  <si>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</si>
  <si>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</si>
  <si>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</si>
  <si>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</si>
  <si>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</si>
  <si>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</si>
  <si>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</si>
  <si>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</si>
  <si>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</si>
  <si>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</si>
  <si>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</si>
  <si>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</si>
  <si>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</si>
  <si>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</si>
  <si>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</si>
  <si>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</si>
  <si>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</si>
  <si>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</si>
  <si>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</si>
  <si>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</si>
  <si>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</si>
  <si>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</si>
  <si>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</si>
  <si>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</si>
  <si>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</si>
  <si>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</si>
  <si>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</si>
  <si>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</si>
  <si>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</si>
  <si>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</si>
  <si>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</si>
  <si>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</si>
  <si>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</si>
  <si>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</si>
  <si>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</si>
  <si>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</si>
  <si>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</si>
  <si>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</si>
  <si>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</si>
  <si>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</si>
  <si>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</si>
  <si>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</si>
  <si>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</si>
  <si>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</si>
  <si>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</si>
  <si>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</si>
  <si>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</si>
  <si>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</si>
  <si>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</si>
  <si>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</si>
  <si>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</si>
  <si>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</si>
  <si>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</si>
  <si>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</si>
  <si>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</si>
  <si>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</si>
  <si>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</si>
  <si>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</si>
  <si>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</si>
  <si>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</si>
  <si>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</si>
  <si>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</si>
  <si>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</si>
  <si>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</si>
  <si>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</si>
  <si>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</si>
  <si>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</si>
  <si>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</si>
  <si>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</si>
  <si>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</si>
  <si>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</si>
  <si>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</si>
  <si>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</si>
  <si>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</si>
  <si>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</si>
  <si>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</si>
  <si>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</si>
  <si>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</si>
  <si>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</si>
  <si>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</si>
  <si>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</si>
  <si>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</si>
  <si>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</si>
  <si>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</si>
  <si>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</si>
  <si>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</si>
  <si>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</si>
  <si>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</si>
  <si>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</si>
  <si>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</si>
  <si>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</si>
  <si>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</si>
  <si>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</si>
  <si>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</si>
  <si>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</si>
  <si>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</si>
  <si>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</si>
  <si>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</si>
  <si>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</si>
  <si>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</si>
  <si>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</si>
  <si>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</si>
  <si>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</si>
  <si>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</si>
  <si>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</si>
  <si>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</si>
  <si>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</si>
  <si>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</si>
  <si>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</si>
  <si>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</si>
  <si>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</si>
  <si>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</si>
  <si>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</si>
  <si>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</si>
  <si>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</si>
  <si>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</si>
  <si>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</si>
  <si>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</si>
  <si>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</si>
  <si>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</si>
  <si>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</si>
  <si>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</si>
  <si>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</si>
  <si>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</si>
  <si>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</si>
  <si>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</si>
  <si>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</si>
  <si>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</si>
  <si>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</si>
  <si>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</si>
  <si>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</si>
  <si>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</si>
  <si>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</si>
  <si>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</si>
  <si>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</si>
  <si>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</si>
  <si>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</si>
  <si>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</si>
  <si>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</si>
  <si>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</si>
  <si>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</si>
  <si>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</si>
  <si>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</si>
  <si>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</si>
  <si>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</si>
  <si>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</si>
  <si>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</si>
  <si>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</si>
  <si>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</si>
  <si>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</si>
  <si>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</si>
  <si>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</si>
  <si>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</si>
  <si>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</si>
  <si>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</si>
  <si>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</si>
  <si>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</si>
  <si>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</si>
  <si>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</si>
  <si>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</si>
  <si>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</si>
  <si>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</si>
  <si>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</si>
  <si>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</si>
  <si>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</si>
  <si>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</si>
  <si>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</si>
  <si>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</si>
  <si>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</si>
  <si>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</si>
  <si>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</si>
  <si>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</si>
  <si>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</si>
  <si>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</si>
  <si>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</si>
  <si>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</si>
  <si>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</si>
  <si>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</si>
  <si>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</si>
  <si>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</si>
  <si>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</si>
  <si>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</si>
  <si>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</si>
  <si>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</si>
  <si>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</si>
  <si>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</si>
  <si>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</si>
  <si>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</si>
  <si>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</si>
  <si>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</si>
  <si>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</si>
  <si>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</si>
  <si>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</si>
  <si>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</si>
  <si>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</si>
  <si>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</si>
  <si>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</si>
  <si>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</si>
  <si>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</si>
  <si>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</si>
  <si>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</si>
  <si>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</si>
  <si>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</si>
  <si>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</si>
  <si>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</si>
  <si>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</si>
  <si>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</si>
  <si>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</si>
  <si>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</si>
  <si>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</si>
  <si>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</si>
  <si>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</si>
  <si>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</si>
  <si>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</si>
  <si>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</si>
  <si>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</si>
  <si>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</si>
  <si>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</si>
  <si>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</si>
  <si>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</si>
  <si>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</si>
  <si>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</si>
  <si>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</si>
  <si>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</si>
  <si>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</si>
  <si>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</si>
  <si>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</si>
  <si>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</si>
  <si>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</si>
  <si>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</si>
  <si>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</si>
  <si>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</si>
  <si>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</si>
  <si>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</si>
  <si>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</si>
  <si>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</si>
  <si>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</si>
  <si>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</si>
  <si>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</si>
  <si>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</si>
  <si>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</si>
  <si>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</si>
  <si>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</si>
  <si>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</si>
  <si>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</si>
  <si>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</si>
  <si>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</si>
  <si>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</si>
  <si>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</si>
  <si>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</si>
  <si>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</si>
  <si>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</si>
  <si>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</si>
  <si>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</si>
  <si>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</si>
  <si>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</si>
  <si>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</si>
  <si>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</si>
  <si>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</si>
  <si>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</si>
  <si>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</si>
  <si>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</si>
  <si>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</si>
  <si>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</si>
  <si>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</si>
  <si>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</si>
  <si>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</si>
  <si>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</si>
  <si>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</si>
  <si>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</si>
  <si>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</si>
  <si>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</si>
  <si>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</si>
  <si>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</si>
  <si>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</si>
  <si>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</si>
  <si>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</si>
  <si>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</si>
  <si>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</si>
  <si>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</si>
  <si>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</si>
  <si>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</si>
  <si>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</si>
  <si>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</si>
  <si>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</si>
  <si>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</si>
  <si>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</si>
  <si>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</si>
  <si>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</si>
  <si>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</si>
  <si>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</si>
  <si>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</si>
  <si>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</si>
  <si>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</si>
  <si>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</si>
  <si>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</si>
  <si>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</si>
  <si>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</si>
  <si>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</si>
  <si>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</si>
  <si>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</si>
  <si>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</si>
  <si>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</si>
  <si>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</si>
  <si>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</si>
  <si>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</si>
  <si>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</si>
  <si>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</si>
  <si>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</si>
  <si>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</si>
  <si>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</si>
  <si>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</si>
  <si>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</si>
  <si>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</si>
  <si>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</si>
  <si>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</si>
  <si>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</si>
  <si>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</si>
  <si>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</si>
  <si>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</si>
  <si>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</si>
  <si>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</si>
  <si>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</si>
  <si>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</si>
  <si>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</si>
  <si>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</si>
  <si>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</si>
  <si>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</si>
  <si>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</si>
  <si>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</si>
  <si>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</si>
  <si>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</si>
  <si>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</si>
  <si>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</si>
  <si>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</si>
  <si>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</si>
  <si>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</si>
  <si>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</si>
  <si>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</si>
  <si>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</si>
  <si>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</si>
  <si>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</si>
  <si>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</si>
  <si>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</si>
  <si>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</si>
  <si>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</si>
  <si>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</si>
  <si>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</si>
  <si>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</si>
  <si>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</si>
  <si>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</si>
  <si>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</si>
  <si>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</si>
  <si>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</si>
  <si>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</si>
  <si>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</si>
  <si>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</si>
  <si>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</si>
  <si>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</si>
  <si>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</si>
  <si>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</si>
  <si>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</si>
  <si>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</si>
  <si>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</si>
  <si>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</si>
  <si>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</si>
  <si>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</si>
  <si>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</si>
  <si>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</si>
  <si>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</si>
  <si>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</si>
  <si>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</si>
  <si>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</si>
  <si>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</si>
  <si>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</si>
  <si>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</si>
  <si>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</si>
  <si>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</si>
  <si>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</si>
  <si>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</si>
  <si>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</si>
  <si>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</si>
  <si>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</si>
  <si>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</si>
  <si>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</si>
  <si>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</si>
  <si>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</si>
  <si>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</si>
  <si>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</si>
  <si>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</si>
  <si>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</si>
  <si>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</si>
  <si>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</si>
  <si>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</si>
  <si>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</si>
  <si>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</si>
  <si>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</si>
  <si>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</si>
  <si>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</si>
  <si>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</si>
  <si>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</si>
  <si>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</si>
  <si>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</si>
  <si>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</si>
  <si>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</si>
  <si>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</si>
  <si>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</si>
  <si>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</si>
  <si>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</si>
  <si>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</si>
  <si>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</si>
  <si>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</si>
  <si>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</si>
  <si>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</si>
  <si>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</si>
  <si>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</si>
  <si>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</si>
  <si>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</si>
  <si>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</si>
  <si>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</si>
  <si>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</si>
  <si>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</si>
  <si>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</si>
  <si>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</si>
  <si>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</si>
  <si>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</si>
  <si>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</si>
  <si>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</si>
  <si>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</si>
  <si>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</si>
  <si>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</si>
  <si>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</si>
  <si>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</si>
  <si>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</si>
  <si>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</si>
  <si>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</si>
  <si>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</si>
  <si>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</si>
  <si>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</si>
  <si>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</si>
  <si>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</si>
  <si>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</si>
  <si>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</si>
  <si>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</si>
  <si>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</si>
  <si>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</si>
  <si>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</si>
  <si>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</si>
  <si>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</si>
  <si>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</si>
  <si>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</si>
  <si>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</si>
  <si>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</si>
  <si>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</si>
  <si>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</si>
  <si>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</si>
  <si>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</si>
  <si>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</si>
  <si>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</si>
  <si>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</si>
  <si>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</si>
  <si>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</si>
  <si>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</si>
  <si>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</si>
  <si>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</si>
  <si>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</si>
  <si>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</si>
  <si>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</si>
  <si>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</si>
  <si>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</si>
  <si>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</si>
  <si>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</si>
  <si>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</si>
  <si>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</si>
  <si>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</si>
  <si>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</si>
  <si>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</si>
  <si>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</si>
  <si>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</si>
  <si>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</si>
  <si>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</si>
  <si>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</si>
  <si>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</si>
  <si>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</si>
  <si>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</si>
  <si>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</si>
  <si>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</si>
  <si>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</si>
  <si>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</si>
  <si>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</si>
  <si>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</si>
  <si>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</si>
  <si>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</si>
  <si>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</si>
  <si>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</si>
  <si>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</si>
  <si>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</si>
  <si>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</si>
  <si>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</si>
  <si>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</si>
  <si>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</si>
  <si>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</si>
  <si>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</si>
  <si>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</si>
  <si>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</si>
  <si>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</si>
  <si>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</si>
  <si>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</si>
  <si>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</si>
  <si>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</si>
  <si>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</si>
  <si>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</si>
  <si>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</si>
  <si>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</si>
  <si>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</si>
  <si>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</si>
  <si>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</si>
  <si>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</si>
  <si>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</si>
  <si>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</si>
  <si>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</si>
  <si>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</si>
  <si>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</si>
  <si>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</si>
  <si>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</si>
  <si>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</si>
  <si>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</si>
  <si>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</si>
  <si>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</si>
  <si>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</si>
  <si>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</si>
  <si>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</si>
  <si>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</si>
  <si>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</si>
  <si>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</si>
  <si>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</si>
  <si>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</si>
  <si>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</si>
  <si>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</si>
  <si>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</si>
  <si>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</si>
  <si>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</si>
  <si>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</si>
  <si>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</si>
  <si>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</si>
  <si>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</si>
  <si>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</si>
  <si>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</si>
  <si>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</si>
  <si>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</si>
  <si>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</si>
  <si>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</si>
  <si>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</si>
  <si>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</si>
  <si>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</si>
  <si>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</si>
  <si>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</si>
  <si>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</si>
  <si>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</si>
  <si>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</si>
  <si>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</si>
  <si>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</si>
  <si>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</si>
  <si>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</si>
  <si>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</si>
  <si>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</si>
  <si>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</si>
  <si>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</si>
  <si>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</si>
  <si>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</si>
  <si>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</si>
  <si>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</si>
  <si>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</si>
  <si>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</si>
  <si>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</si>
  <si>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</si>
  <si>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</si>
  <si>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</si>
  <si>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</si>
  <si>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</si>
  <si>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</si>
  <si>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</si>
  <si>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</si>
  <si>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</si>
  <si>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</si>
  <si>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</si>
  <si>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</si>
  <si>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</si>
  <si>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</si>
  <si>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</si>
  <si>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</si>
  <si>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</si>
  <si>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</si>
  <si>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</si>
  <si>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</si>
  <si>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</si>
  <si>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</si>
  <si>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</si>
  <si>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</si>
  <si>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</si>
  <si>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</si>
  <si>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</si>
  <si>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</si>
  <si>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</si>
  <si>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</si>
  <si>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</si>
  <si>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</si>
  <si>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</si>
  <si>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</si>
  <si>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</si>
  <si>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</si>
  <si>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</si>
  <si>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</si>
  <si>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</si>
  <si>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</si>
  <si>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</si>
  <si>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</si>
  <si>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</si>
  <si>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</si>
  <si>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</si>
  <si>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</si>
  <si>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</si>
  <si>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</si>
  <si>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</si>
  <si>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</si>
  <si>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</si>
  <si>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</si>
  <si>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</si>
  <si>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</si>
  <si>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</si>
  <si>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</si>
  <si>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</si>
  <si>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</si>
  <si>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</si>
  <si>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</si>
  <si>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</si>
  <si>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</si>
  <si>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</si>
  <si>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</si>
  <si>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</si>
  <si>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</si>
  <si>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</si>
  <si>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</si>
  <si>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</si>
  <si>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</si>
  <si>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</si>
  <si>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</si>
  <si>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</si>
  <si>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</si>
  <si>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</si>
  <si>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</si>
  <si>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</si>
  <si>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</si>
  <si>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</si>
  <si>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</si>
  <si>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</si>
  <si>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</si>
  <si>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</si>
  <si>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</si>
  <si>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</si>
  <si>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</si>
  <si>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</si>
  <si>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</si>
  <si>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</si>
  <si>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</si>
  <si>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</si>
  <si>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</si>
  <si>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</si>
  <si>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</si>
  <si>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</si>
  <si>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</si>
  <si>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</si>
  <si>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</si>
  <si>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</si>
  <si>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</si>
  <si>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</si>
  <si>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</si>
  <si>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</si>
  <si>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</si>
  <si>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</si>
  <si>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</si>
  <si>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</si>
  <si>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</si>
  <si>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</si>
  <si>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</si>
  <si>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</si>
  <si>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</si>
  <si>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</si>
  <si>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</si>
  <si>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</si>
  <si>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</si>
  <si>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</si>
  <si>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</si>
  <si>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</si>
  <si>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</si>
  <si>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</si>
  <si>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</si>
  <si>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</si>
  <si>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</si>
  <si>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</si>
  <si>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</si>
  <si>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</si>
  <si>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</si>
  <si>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</si>
  <si>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</si>
  <si>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</si>
  <si>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</si>
  <si>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</si>
  <si>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</si>
  <si>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</si>
  <si>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</si>
  <si>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</si>
  <si>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</si>
  <si>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</si>
  <si>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</si>
  <si>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</si>
  <si>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</si>
  <si>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</si>
  <si>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</si>
  <si>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</si>
  <si>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</si>
  <si>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</si>
  <si>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</si>
  <si>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</si>
  <si>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</si>
  <si>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</si>
  <si>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</si>
  <si>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</si>
  <si>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</si>
  <si>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</si>
  <si>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</si>
  <si>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</si>
  <si>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</si>
  <si>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</si>
  <si>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</si>
  <si>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</si>
  <si>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</si>
  <si>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</si>
  <si>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</si>
  <si>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</si>
  <si>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</si>
  <si>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</si>
  <si>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</si>
  <si>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</si>
  <si>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</si>
  <si>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</si>
  <si>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</si>
  <si>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</si>
  <si>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</si>
  <si>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</si>
  <si>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</si>
  <si>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</si>
  <si>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</si>
  <si>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</si>
  <si>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</si>
  <si>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</si>
  <si>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</si>
  <si>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</si>
  <si>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</si>
  <si>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</si>
  <si>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</si>
  <si>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</si>
  <si>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</si>
  <si>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</si>
  <si>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</si>
  <si>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</si>
  <si>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</si>
  <si>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</si>
  <si>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</si>
  <si>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</si>
  <si>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</si>
  <si>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</si>
  <si>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</si>
  <si>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</si>
  <si>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</si>
  <si>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</si>
  <si>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</si>
  <si>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</si>
  <si>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</si>
  <si>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</si>
  <si>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</si>
  <si>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</si>
  <si>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</si>
  <si>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</si>
  <si>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</si>
  <si>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</si>
  <si>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</si>
  <si>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</si>
  <si>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</si>
  <si>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</si>
  <si>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</si>
  <si>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</si>
  <si>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</si>
  <si>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</si>
  <si>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</si>
  <si>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</si>
  <si>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</si>
  <si>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</si>
  <si>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</si>
  <si>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</si>
  <si>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</si>
  <si>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</si>
  <si>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</si>
  <si>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</si>
  <si>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</si>
  <si>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</si>
  <si>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</si>
  <si>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</si>
  <si>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</si>
  <si>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</si>
  <si>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</si>
  <si>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</si>
  <si>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</si>
  <si>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</si>
  <si>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</si>
  <si>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</si>
  <si>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</si>
  <si>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</si>
  <si>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</si>
  <si>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</si>
  <si>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</si>
  <si>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</si>
  <si>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</si>
  <si>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</si>
  <si>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</si>
  <si>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</si>
  <si>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</si>
  <si>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</si>
  <si>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</si>
  <si>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</si>
  <si>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</si>
  <si>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</si>
  <si>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</si>
  <si>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</si>
  <si>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</si>
  <si>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</si>
  <si>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</si>
  <si>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</si>
  <si>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</si>
  <si>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</si>
  <si>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</si>
  <si>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</si>
  <si>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</si>
  <si>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</si>
  <si>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</si>
  <si>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</si>
  <si>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</si>
  <si>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</si>
  <si>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</si>
  <si>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</si>
  <si>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</si>
  <si>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</si>
  <si>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</si>
  <si>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</si>
  <si>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</si>
  <si>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</si>
  <si>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</si>
  <si>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</si>
  <si>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</si>
  <si>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</si>
  <si>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</si>
  <si>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</si>
  <si>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</si>
  <si>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</si>
  <si>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</si>
  <si>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</si>
  <si>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</si>
  <si>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</si>
  <si>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</si>
  <si>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</si>
  <si>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</si>
  <si>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</si>
  <si>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</si>
  <si>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</si>
  <si>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</si>
  <si>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</si>
  <si>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</si>
  <si>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</si>
  <si>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</si>
  <si>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</si>
  <si>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</si>
  <si>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</si>
  <si>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</si>
  <si>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</si>
  <si>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</si>
  <si>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</si>
  <si>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</si>
  <si>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</si>
  <si>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</si>
  <si>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</si>
  <si>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</si>
  <si>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</si>
  <si>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</si>
  <si>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</si>
  <si>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</si>
  <si>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</si>
  <si>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</si>
  <si>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</si>
  <si>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</si>
  <si>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</si>
  <si>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</si>
  <si>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</si>
  <si>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</si>
  <si>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</si>
  <si>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</si>
  <si>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</si>
  <si>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</si>
  <si>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</si>
  <si>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</si>
  <si>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</si>
  <si>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</si>
  <si>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</si>
  <si>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</si>
  <si>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</si>
  <si>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</si>
  <si>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</si>
  <si>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</si>
  <si>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</si>
  <si>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</si>
  <si>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</si>
  <si>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</si>
  <si>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</si>
  <si>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</si>
  <si>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</si>
  <si>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</si>
  <si>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</si>
  <si>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</si>
  <si>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</si>
  <si>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</si>
  <si>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</si>
  <si>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</si>
  <si>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</si>
  <si>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</si>
  <si>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</si>
  <si>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</si>
  <si>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</si>
  <si>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</si>
  <si>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</si>
  <si>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</si>
  <si>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</si>
  <si>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</si>
  <si>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</si>
  <si>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</si>
  <si>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</si>
  <si>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</si>
  <si>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</si>
  <si>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</si>
  <si>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</si>
  <si>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</si>
  <si>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</si>
  <si>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</si>
  <si>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</si>
  <si>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</si>
  <si>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</si>
  <si>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</si>
  <si>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</si>
  <si>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</si>
  <si>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</si>
  <si>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</si>
  <si>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</si>
  <si>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</si>
  <si>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</si>
  <si>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</si>
  <si>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</si>
  <si>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</si>
  <si>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</si>
  <si>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</si>
  <si>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</si>
  <si>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</si>
  <si>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</si>
  <si>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</si>
  <si>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</si>
  <si>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</si>
  <si>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</si>
  <si>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</si>
  <si>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</si>
  <si>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</si>
  <si>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</si>
  <si>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</si>
  <si>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</si>
  <si>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</si>
  <si>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</si>
  <si>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</si>
  <si>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</si>
  <si>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</si>
  <si>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</si>
  <si>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</si>
  <si>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</si>
  <si>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</si>
  <si>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</si>
  <si>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</si>
  <si>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</si>
  <si>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</si>
  <si>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</si>
  <si>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</si>
  <si>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</si>
  <si>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</si>
  <si>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</si>
  <si>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</si>
  <si>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</si>
  <si>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</si>
  <si>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</si>
  <si>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</si>
  <si>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</si>
  <si>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</si>
  <si>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</si>
  <si>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</si>
  <si>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</si>
  <si>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</si>
  <si>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</si>
  <si>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</si>
  <si>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</si>
  <si>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</si>
  <si>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</si>
  <si>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</si>
  <si>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</si>
  <si>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</si>
  <si>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</si>
  <si>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</si>
  <si>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</si>
  <si>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</si>
  <si>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</si>
  <si>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</si>
  <si>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</si>
  <si>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</si>
  <si>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</si>
  <si>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</si>
  <si>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</si>
  <si>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</si>
  <si>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</si>
  <si>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</si>
  <si>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</si>
  <si>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</si>
  <si>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</si>
  <si>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</si>
  <si>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</si>
  <si>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</si>
  <si>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</si>
  <si>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</si>
  <si>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</si>
  <si>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</si>
  <si>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</si>
  <si>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</si>
  <si>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</si>
  <si>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</si>
  <si>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</si>
  <si>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</si>
  <si>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</si>
  <si>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</si>
  <si>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</si>
  <si>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</si>
  <si>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</si>
  <si>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</si>
  <si>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</si>
  <si>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</si>
  <si>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</si>
  <si>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</si>
  <si>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</si>
  <si>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</si>
  <si>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</si>
  <si>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</si>
  <si>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</si>
  <si>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</si>
  <si>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</si>
  <si>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</si>
  <si>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</si>
  <si>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</si>
  <si>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</si>
  <si>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</si>
  <si>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</si>
  <si>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</si>
  <si>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</si>
  <si>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</si>
  <si>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</si>
  <si>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</si>
  <si>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</si>
  <si>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</si>
  <si>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</si>
  <si>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</si>
  <si>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</si>
  <si>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</si>
  <si>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</si>
  <si>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</si>
  <si>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</si>
  <si>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</si>
  <si>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</si>
  <si>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</si>
  <si>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</si>
  <si>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</si>
  <si>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</si>
  <si>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</si>
  <si>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</si>
  <si>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</si>
  <si>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</si>
  <si>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</si>
  <si>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</si>
  <si>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</si>
  <si>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</si>
  <si>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</si>
  <si>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</si>
  <si>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</si>
  <si>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</si>
  <si>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</si>
  <si>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</si>
  <si>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</si>
  <si>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</si>
  <si>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</si>
  <si>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</si>
  <si>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</si>
  <si>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</si>
  <si>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</si>
  <si>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</si>
  <si>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</si>
  <si>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</si>
  <si>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</si>
  <si>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</si>
  <si>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</si>
  <si>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</si>
  <si>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</si>
  <si>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</si>
  <si>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</si>
  <si>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</si>
  <si>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</si>
  <si>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</si>
  <si>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</si>
  <si>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</si>
  <si>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</si>
  <si>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</si>
  <si>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</si>
  <si>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</si>
  <si>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</si>
  <si>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</si>
  <si>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</si>
  <si>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</si>
  <si>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</si>
  <si>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</si>
  <si>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</si>
  <si>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</si>
  <si>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</si>
  <si>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</si>
  <si>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</si>
  <si>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</si>
  <si>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</si>
  <si>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</si>
  <si>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</si>
  <si>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</si>
  <si>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</si>
  <si>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</si>
  <si>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</si>
  <si>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</si>
  <si>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</si>
  <si>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</si>
  <si>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</si>
  <si>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</si>
  <si>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</si>
  <si>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</si>
  <si>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</si>
  <si>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</si>
  <si>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</si>
  <si>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</si>
  <si>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</si>
  <si>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</si>
  <si>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</si>
  <si>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</si>
  <si>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</si>
  <si>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</si>
  <si>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</si>
  <si>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</si>
  <si>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</si>
  <si>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</si>
  <si>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</si>
  <si>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</si>
  <si>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</si>
  <si>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</si>
  <si>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</si>
  <si>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</si>
  <si>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</si>
  <si>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</si>
  <si>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</si>
  <si>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</si>
  <si>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</si>
  <si>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</si>
  <si>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</si>
  <si>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</si>
  <si>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</si>
  <si>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</si>
  <si>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</si>
  <si>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</si>
  <si>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</si>
  <si>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</si>
  <si>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</si>
  <si>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</si>
  <si>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</si>
  <si>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</si>
  <si>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</si>
  <si>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</si>
  <si>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</si>
  <si>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</si>
  <si>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</si>
  <si>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</si>
  <si>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</si>
  <si>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</si>
  <si>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</si>
  <si>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</si>
  <si>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</si>
  <si>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</si>
  <si>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</si>
  <si>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</si>
  <si>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</si>
  <si>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</si>
  <si>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</si>
  <si>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</si>
  <si>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</si>
  <si>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</si>
  <si>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</si>
  <si>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</si>
  <si>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</si>
  <si>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</si>
  <si>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</si>
  <si>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</si>
  <si>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</si>
  <si>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</si>
  <si>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</si>
  <si>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</si>
  <si>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</si>
  <si>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</si>
  <si>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</si>
  <si>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</si>
  <si>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</si>
  <si>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</si>
  <si>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</si>
  <si>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</si>
  <si>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</si>
  <si>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</si>
  <si>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</si>
  <si>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</si>
  <si>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</si>
  <si>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</si>
  <si>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</si>
  <si>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</si>
  <si>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</si>
  <si>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</si>
  <si>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</si>
  <si>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</si>
  <si>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</si>
  <si>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</si>
  <si>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</si>
  <si>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</si>
  <si>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</si>
  <si>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</si>
  <si>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</si>
  <si>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</si>
  <si>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</si>
  <si>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</si>
  <si>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</si>
  <si>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</si>
  <si>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</si>
  <si>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</si>
  <si>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</si>
  <si>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</si>
  <si>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</si>
  <si>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</si>
  <si>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</si>
  <si>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</si>
  <si>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</si>
  <si>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</si>
  <si>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</si>
  <si>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</si>
  <si>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</si>
  <si>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</si>
  <si>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</si>
  <si>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</si>
  <si>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</si>
  <si>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</si>
  <si>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</si>
  <si>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</si>
  <si>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</si>
  <si>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</si>
  <si>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</si>
  <si>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</si>
  <si>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</si>
  <si>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</si>
  <si>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</si>
  <si>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</si>
  <si>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</si>
  <si>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</si>
  <si>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</si>
  <si>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</si>
  <si>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</si>
  <si>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</si>
  <si>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</si>
  <si>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</si>
  <si>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</si>
  <si>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</si>
  <si>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</si>
  <si>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</si>
  <si>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</si>
  <si>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</si>
  <si>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</si>
  <si>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</si>
  <si>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</si>
  <si>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</si>
  <si>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</si>
  <si>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</si>
  <si>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</si>
  <si>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</si>
  <si>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</si>
  <si>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</si>
  <si>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</si>
  <si>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</si>
  <si>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</si>
  <si>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</si>
  <si>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</si>
  <si>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</si>
  <si>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</si>
  <si>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</si>
  <si>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</si>
  <si>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</si>
  <si>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</si>
  <si>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</si>
  <si>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</si>
  <si>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</si>
  <si>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</si>
  <si>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</si>
  <si>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</si>
  <si>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</si>
  <si>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</si>
  <si>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</si>
  <si>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</si>
  <si>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</si>
  <si>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</si>
  <si>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</si>
  <si>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</si>
  <si>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</si>
  <si>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</si>
  <si>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</si>
  <si>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</si>
  <si>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</si>
  <si>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</si>
  <si>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</si>
  <si>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</si>
  <si>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</si>
  <si>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</si>
  <si>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</si>
  <si>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</si>
  <si>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</si>
  <si>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</si>
  <si>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</si>
  <si>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</si>
  <si>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</si>
  <si>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</si>
  <si>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</si>
  <si>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</si>
  <si>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</si>
  <si>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</si>
  <si>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</si>
  <si>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</si>
  <si>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</si>
  <si>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</si>
  <si>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</si>
  <si>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</si>
  <si>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</si>
  <si>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</si>
  <si>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</si>
  <si>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</si>
  <si>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</si>
  <si>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</si>
  <si>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</si>
  <si>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</si>
  <si>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</si>
  <si>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</si>
  <si>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</si>
  <si>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</si>
  <si>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</si>
  <si>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</si>
  <si>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</si>
  <si>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</si>
  <si>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</si>
  <si>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</si>
  <si>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</si>
  <si>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</si>
  <si>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</si>
  <si>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</si>
  <si>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</si>
  <si>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</si>
  <si>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</si>
  <si>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</si>
  <si>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</si>
  <si>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</si>
  <si>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</si>
  <si>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</si>
  <si>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</si>
  <si>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</si>
  <si>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</si>
  <si>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</si>
  <si>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</si>
  <si>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</si>
  <si>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</si>
  <si>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</si>
  <si>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</si>
  <si>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</si>
  <si>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</si>
  <si>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</si>
  <si>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</si>
  <si>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</si>
  <si>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</si>
  <si>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</si>
  <si>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</si>
  <si>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</si>
  <si>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</si>
  <si>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</si>
  <si>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</si>
  <si>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</si>
  <si>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</si>
  <si>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</si>
  <si>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</si>
  <si>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</si>
  <si>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</si>
  <si>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</si>
  <si>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</si>
  <si>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</si>
  <si>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</si>
  <si>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</si>
  <si>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</si>
  <si>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</si>
  <si>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</si>
  <si>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</si>
  <si>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</si>
  <si>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</si>
  <si>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</si>
  <si>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</si>
  <si>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</si>
  <si>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</si>
  <si>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</si>
  <si>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</si>
  <si>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</si>
  <si>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</si>
  <si>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</si>
  <si>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</si>
  <si>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</si>
  <si>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</si>
  <si>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</si>
  <si>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</si>
  <si>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</si>
  <si>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</si>
  <si>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</si>
  <si>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</si>
  <si>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</si>
  <si>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</si>
  <si>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</si>
  <si>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</si>
  <si>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</si>
  <si>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</si>
  <si>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</si>
  <si>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</si>
  <si>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</si>
  <si>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</si>
  <si>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</si>
  <si>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</si>
  <si>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</si>
  <si>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</si>
  <si>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</si>
  <si>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</si>
  <si>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</si>
  <si>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</si>
  <si>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</si>
  <si>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</si>
  <si>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</si>
  <si>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</si>
  <si>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</si>
  <si>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</si>
  <si>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</si>
  <si>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</si>
  <si>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</si>
  <si>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</si>
  <si>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</si>
  <si>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</si>
  <si>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</si>
  <si>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</si>
  <si>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</si>
  <si>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</si>
  <si>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</si>
  <si>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</si>
  <si>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</si>
  <si>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</si>
  <si>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</si>
  <si>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</si>
  <si>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</si>
  <si>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</si>
  <si>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</si>
  <si>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</si>
  <si>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</si>
  <si>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</si>
  <si>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</si>
  <si>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</si>
  <si>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</si>
  <si>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</si>
  <si>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</si>
  <si>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</si>
  <si>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</si>
  <si>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</si>
  <si>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</si>
  <si>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</si>
  <si>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</si>
  <si>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</si>
  <si>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</si>
  <si>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</si>
  <si>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</si>
  <si>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</si>
  <si>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</si>
  <si>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</si>
  <si>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</si>
  <si>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</si>
  <si>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</si>
  <si>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</si>
  <si>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</si>
  <si>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</si>
  <si>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</si>
  <si>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</si>
  <si>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</si>
  <si>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</si>
  <si>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</si>
  <si>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</si>
  <si>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</si>
  <si>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</si>
  <si>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</si>
  <si>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</si>
  <si>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</si>
  <si>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</si>
  <si>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</si>
  <si>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</si>
  <si>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</si>
  <si>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</si>
  <si>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</si>
  <si>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</si>
  <si>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</si>
  <si>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</si>
  <si>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</si>
  <si>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</si>
  <si>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</si>
  <si>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</si>
  <si>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</si>
  <si>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</si>
  <si>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</si>
  <si>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</si>
  <si>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</si>
  <si>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</si>
  <si>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</si>
  <si>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</si>
  <si>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</si>
  <si>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</si>
  <si>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</si>
  <si>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</si>
  <si>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</si>
  <si>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</si>
  <si>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</si>
  <si>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</si>
  <si>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</si>
  <si>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</si>
  <si>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</si>
  <si>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</si>
  <si>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</si>
  <si>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</si>
  <si>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</si>
  <si>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</si>
  <si>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</si>
  <si>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</si>
  <si>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</si>
  <si>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</si>
  <si>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</si>
  <si>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</si>
  <si>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</si>
  <si>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</si>
  <si>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</si>
  <si>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</si>
  <si>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</si>
  <si>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</si>
  <si>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</si>
  <si>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</si>
  <si>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</si>
  <si>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</si>
  <si>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</si>
  <si>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</si>
  <si>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</si>
  <si>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</si>
  <si>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</si>
  <si>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</si>
  <si>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</si>
  <si>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</si>
  <si>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</si>
  <si>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</si>
  <si>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</si>
  <si>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</si>
  <si>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</si>
  <si>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</si>
  <si>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</si>
  <si>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</si>
  <si>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</si>
  <si>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</si>
  <si>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</si>
  <si>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</si>
  <si>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</si>
  <si>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</si>
  <si>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</si>
  <si>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</si>
  <si>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</si>
  <si>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</si>
  <si>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</si>
  <si>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</si>
  <si>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</si>
  <si>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</si>
  <si>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</si>
  <si>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</si>
  <si>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</si>
  <si>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</si>
  <si>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</si>
  <si>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</si>
  <si>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</si>
  <si>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</si>
  <si>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</si>
  <si>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</si>
  <si>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</si>
  <si>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</si>
  <si>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</si>
  <si>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</si>
  <si>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</si>
  <si>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</si>
  <si>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</si>
  <si>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</si>
  <si>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</si>
  <si>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</si>
  <si>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</si>
  <si>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</si>
  <si>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</si>
  <si>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</si>
  <si>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</si>
  <si>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</si>
  <si>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</si>
  <si>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</si>
  <si>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</si>
  <si>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</si>
  <si>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</si>
  <si>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</si>
  <si>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</si>
  <si>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</si>
  <si>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</si>
  <si>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</si>
  <si>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</si>
  <si>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</si>
  <si>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</si>
  <si>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</si>
  <si>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</si>
  <si>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</si>
  <si>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</si>
  <si>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</si>
  <si>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</si>
  <si>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</si>
  <si>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</si>
  <si>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</si>
  <si>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</si>
  <si>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</si>
  <si>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</si>
  <si>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</si>
  <si>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</si>
  <si>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</si>
  <si>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</si>
  <si>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</si>
  <si>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</si>
  <si>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</si>
  <si>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</si>
  <si>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</si>
  <si>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</si>
  <si>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</si>
  <si>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</si>
  <si>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</si>
  <si>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</si>
  <si>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</si>
  <si>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</si>
  <si>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</si>
  <si>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</si>
  <si>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</si>
  <si>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</si>
  <si>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</si>
  <si>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</si>
  <si>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</si>
  <si>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</si>
  <si>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</si>
  <si>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</si>
  <si>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</si>
  <si>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</si>
  <si>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</si>
  <si>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</si>
  <si>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</si>
  <si>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</si>
  <si>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</si>
  <si>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</si>
  <si>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</si>
  <si>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</si>
  <si>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</si>
  <si>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</si>
  <si>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</si>
  <si>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</si>
  <si>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</si>
  <si>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</si>
  <si>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</si>
  <si>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</si>
  <si>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</si>
  <si>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</si>
  <si>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</si>
  <si>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</si>
  <si>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</si>
  <si>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</si>
  <si>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</si>
  <si>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</si>
  <si>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</si>
  <si>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</si>
  <si>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</si>
  <si>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</si>
  <si>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</si>
  <si>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</si>
  <si>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</si>
  <si>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</si>
  <si>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</si>
  <si>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</si>
  <si>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</si>
  <si>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</si>
  <si>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</si>
  <si>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</si>
  <si>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</si>
  <si>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</si>
  <si>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</si>
  <si>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</si>
  <si>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</si>
  <si>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</si>
  <si>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</si>
  <si>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</si>
  <si>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</si>
  <si>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</si>
  <si>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</si>
  <si>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</si>
  <si>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</si>
  <si>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</si>
  <si>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</si>
  <si>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</si>
  <si>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</si>
  <si>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</si>
  <si>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</si>
  <si>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</si>
  <si>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</si>
  <si>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</si>
  <si>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</si>
  <si>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</si>
  <si>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</si>
  <si>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</si>
  <si>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</si>
  <si>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</si>
  <si>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</si>
  <si>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</si>
  <si>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</si>
  <si>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</si>
  <si>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</si>
  <si>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</si>
  <si>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</si>
  <si>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</si>
  <si>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</si>
  <si>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</si>
  <si>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</si>
  <si>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</si>
  <si>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</si>
  <si>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</si>
  <si>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</si>
  <si>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</si>
  <si>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</si>
  <si>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</si>
  <si>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</si>
  <si>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</si>
  <si>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</si>
  <si>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</si>
  <si>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</si>
  <si>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</si>
  <si>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</si>
  <si>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</si>
  <si>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</si>
  <si>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</si>
  <si>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</si>
  <si>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</si>
  <si>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</si>
  <si>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</si>
  <si>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</si>
  <si>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</si>
  <si>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</si>
  <si>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</si>
  <si>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</si>
  <si>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</si>
  <si>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</si>
  <si>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</si>
  <si>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</si>
  <si>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</si>
  <si>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</si>
  <si>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</si>
  <si>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</si>
  <si>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</si>
  <si>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</si>
  <si>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</si>
  <si>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</si>
  <si>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</si>
  <si>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</si>
  <si>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</si>
  <si>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</si>
  <si>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</si>
  <si>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</si>
  <si>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</si>
  <si>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</si>
  <si>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</si>
  <si>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</si>
  <si>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</si>
  <si>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</si>
  <si>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</si>
  <si>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</si>
  <si>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</si>
  <si>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</si>
  <si>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</si>
  <si>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</si>
  <si>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</si>
  <si>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</si>
  <si>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</si>
  <si>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</si>
  <si>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</si>
  <si>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</si>
  <si>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</si>
  <si>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</si>
  <si>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</si>
  <si>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</si>
  <si>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</si>
  <si>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</si>
  <si>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</si>
  <si>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</si>
  <si>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</si>
  <si>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</si>
  <si>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</si>
  <si>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</si>
  <si>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</si>
  <si>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</si>
  <si>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</si>
  <si>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</si>
  <si>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</si>
  <si>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</si>
  <si>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</si>
  <si>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</si>
  <si>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</si>
  <si>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</si>
  <si>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</si>
  <si>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</si>
  <si>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</si>
  <si>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</si>
  <si>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</si>
  <si>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</si>
  <si>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</si>
  <si>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</si>
  <si>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</si>
  <si>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</si>
  <si>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</si>
  <si>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</si>
  <si>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</si>
  <si>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</si>
  <si>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</si>
  <si>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</si>
  <si>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</si>
  <si>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</si>
  <si>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</si>
  <si>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</si>
  <si>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</si>
  <si>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</si>
  <si>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</si>
  <si>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</si>
  <si>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</si>
  <si>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</si>
  <si>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</si>
  <si>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</si>
  <si>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</si>
  <si>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</si>
  <si>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</si>
  <si>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</si>
  <si>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</si>
  <si>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</si>
  <si>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</si>
  <si>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</si>
  <si>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</si>
  <si>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</si>
  <si>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</si>
  <si>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</si>
  <si>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</si>
  <si>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</si>
  <si>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</si>
  <si>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</si>
  <si>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</si>
  <si>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</si>
  <si>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</si>
  <si>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</si>
  <si>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</si>
  <si>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</si>
  <si>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</si>
  <si>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</si>
  <si>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</si>
  <si>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</si>
  <si>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</si>
  <si>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</si>
  <si>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</si>
  <si>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</si>
  <si>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</si>
  <si>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</si>
  <si>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</si>
  <si>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</si>
  <si>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</si>
  <si>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</si>
  <si>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</si>
  <si>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</si>
  <si>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</si>
  <si>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</si>
  <si>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</si>
  <si>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</si>
  <si>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</si>
  <si>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</si>
  <si>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</si>
  <si>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</si>
  <si>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</si>
  <si>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</si>
  <si>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</si>
  <si>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</si>
  <si>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</si>
  <si>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</si>
  <si>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</si>
  <si>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</si>
  <si>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</si>
  <si>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</si>
  <si>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</si>
  <si>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</si>
  <si>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</si>
  <si>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</si>
  <si>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</si>
  <si>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</si>
  <si>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</si>
  <si>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</si>
  <si>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</si>
  <si>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</si>
  <si>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</si>
  <si>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</si>
  <si>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</si>
  <si>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</si>
  <si>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</si>
  <si>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</si>
  <si>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</si>
  <si>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</si>
  <si>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</si>
  <si>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</si>
  <si>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</si>
  <si>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</si>
  <si>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</si>
  <si>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</si>
  <si>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</si>
  <si>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</si>
  <si>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</si>
  <si>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</si>
  <si>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</si>
  <si>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</si>
  <si>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</si>
  <si>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</si>
  <si>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</si>
  <si>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</si>
  <si>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</si>
  <si>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</si>
  <si>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</si>
  <si>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</si>
  <si>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</si>
  <si>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</si>
  <si>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</si>
  <si>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</si>
  <si>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</si>
  <si>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</si>
  <si>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</si>
  <si>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</si>
  <si>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</si>
  <si>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</si>
  <si>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</si>
  <si>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</si>
  <si>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</si>
  <si>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</si>
  <si>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</si>
  <si>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</si>
  <si>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</si>
  <si>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</si>
  <si>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</si>
  <si>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</si>
  <si>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</si>
  <si>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</si>
  <si>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</si>
  <si>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</si>
  <si>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</si>
  <si>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</si>
  <si>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</si>
  <si>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</si>
  <si>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</si>
  <si>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</si>
  <si>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</si>
  <si>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</si>
  <si>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</si>
  <si>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</si>
  <si>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</si>
  <si>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</si>
  <si>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</si>
  <si>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</si>
  <si>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</si>
  <si>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</si>
  <si>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</si>
  <si>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</si>
  <si>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</si>
  <si>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</si>
  <si>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</si>
  <si>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</si>
  <si>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</si>
  <si>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</si>
  <si>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</si>
  <si>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</si>
  <si>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</si>
  <si>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</si>
  <si>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</si>
  <si>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</si>
  <si>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</si>
  <si>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</si>
  <si>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</si>
  <si>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</si>
  <si>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</si>
  <si>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</si>
  <si>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</si>
  <si>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</si>
  <si>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</si>
  <si>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</si>
  <si>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</si>
  <si>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</si>
  <si>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</si>
  <si>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</si>
  <si>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</si>
  <si>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</si>
  <si>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</si>
  <si>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</si>
  <si>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</si>
  <si>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</si>
  <si>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</si>
  <si>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</si>
  <si>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</si>
  <si>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</si>
  <si>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</si>
  <si>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</si>
  <si>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</si>
  <si>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</si>
  <si>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</si>
  <si>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</si>
  <si>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</si>
  <si>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</si>
  <si>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</si>
  <si>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</si>
  <si>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</si>
  <si>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</si>
  <si>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</si>
  <si>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</si>
  <si>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</si>
  <si>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</si>
  <si>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</si>
  <si>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</si>
  <si>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</si>
  <si>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</si>
  <si>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</si>
  <si>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</si>
  <si>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</si>
  <si>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</si>
  <si>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</si>
  <si>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</si>
  <si>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</si>
  <si>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</si>
  <si>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</si>
  <si>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</si>
  <si>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</si>
  <si>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</si>
  <si>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</si>
  <si>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</si>
  <si>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</si>
  <si>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</si>
  <si>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</si>
  <si>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</si>
  <si>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</si>
  <si>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</si>
  <si>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</si>
  <si>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</si>
  <si>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</si>
  <si>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</si>
  <si>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</si>
  <si>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</si>
  <si>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</si>
  <si>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</si>
  <si>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</si>
  <si>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</si>
  <si>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</si>
  <si>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</si>
  <si>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</si>
  <si>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</si>
  <si>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</si>
  <si>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</si>
  <si>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</si>
  <si>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</si>
  <si>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</si>
  <si>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</si>
  <si>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</si>
  <si>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</si>
  <si>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</si>
  <si>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</si>
  <si>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</si>
  <si>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</si>
  <si>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</si>
  <si>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</si>
  <si>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</si>
  <si>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</si>
  <si>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</si>
  <si>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</si>
  <si>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</si>
  <si>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</si>
  <si>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</si>
  <si>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</si>
  <si>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</si>
  <si>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</si>
  <si>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</si>
  <si>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</si>
  <si>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</si>
  <si>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</si>
  <si>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</si>
  <si>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</si>
  <si>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</si>
  <si>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</si>
  <si>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</si>
  <si>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</si>
  <si>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</si>
  <si>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</si>
  <si>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</si>
  <si>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</si>
  <si>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</si>
  <si>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</si>
  <si>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</si>
  <si>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</si>
  <si>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</si>
  <si>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</si>
  <si>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</si>
  <si>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</si>
  <si>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</si>
  <si>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</si>
  <si>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</si>
  <si>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</si>
  <si>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</si>
  <si>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</si>
  <si>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</si>
  <si>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</si>
  <si>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</si>
  <si>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</si>
  <si>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</si>
  <si>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</si>
  <si>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</si>
  <si>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</si>
  <si>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</si>
  <si>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</si>
  <si>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</si>
  <si>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</si>
  <si>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</si>
  <si>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</si>
  <si>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</si>
  <si>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</si>
  <si>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</si>
  <si>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</si>
  <si>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</si>
  <si>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</si>
  <si>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</si>
  <si>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</si>
  <si>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</si>
  <si>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</si>
  <si>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</si>
  <si>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</si>
  <si>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</si>
  <si>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</si>
  <si>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</si>
  <si>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</si>
  <si>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</si>
  <si>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</si>
  <si>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</si>
  <si>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</si>
  <si>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</si>
  <si>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</si>
  <si>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</si>
  <si>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</si>
  <si>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</si>
  <si>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</si>
  <si>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</si>
  <si>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</si>
  <si>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</si>
  <si>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</si>
  <si>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</si>
  <si>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</si>
  <si>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</si>
  <si>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</si>
  <si>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</si>
  <si>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</si>
  <si>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</si>
  <si>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</si>
  <si>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</si>
  <si>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</si>
  <si>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</si>
  <si>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</si>
  <si>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</si>
  <si>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</si>
  <si>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</si>
  <si>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</si>
  <si>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</si>
  <si>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</si>
  <si>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</si>
  <si>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</si>
  <si>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</si>
  <si>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</si>
  <si>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</si>
  <si>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</si>
  <si>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</si>
  <si>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</si>
  <si>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</si>
  <si>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</si>
  <si>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</si>
  <si>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</si>
  <si>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</si>
  <si>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</si>
  <si>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</si>
  <si>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</si>
  <si>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</si>
  <si>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</si>
  <si>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</si>
  <si>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</si>
  <si>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</si>
  <si>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</si>
  <si>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</si>
  <si>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</si>
  <si>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</si>
  <si>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</si>
  <si>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</si>
  <si>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</si>
  <si>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</si>
  <si>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</si>
  <si>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</si>
  <si>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</si>
  <si>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</si>
  <si>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</si>
  <si>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</si>
  <si>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</si>
  <si>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</si>
  <si>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</si>
  <si>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</si>
  <si>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</si>
  <si>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</si>
  <si>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</si>
  <si>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</si>
  <si>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</si>
  <si>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</si>
  <si>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</si>
  <si>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</si>
  <si>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</si>
  <si>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</si>
  <si>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</si>
  <si>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</si>
  <si>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</si>
  <si>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</si>
  <si>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</si>
  <si>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</si>
  <si>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</si>
  <si>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</si>
  <si>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</si>
  <si>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</si>
  <si>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</si>
  <si>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</si>
  <si>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</si>
  <si>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</si>
  <si>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</si>
  <si>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</si>
  <si>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</si>
  <si>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</si>
  <si>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</si>
  <si>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</si>
  <si>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</si>
  <si>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</si>
  <si>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</si>
  <si>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</si>
  <si>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</si>
  <si>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</si>
  <si>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</si>
  <si>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</si>
  <si>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</si>
  <si>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</si>
  <si>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</si>
  <si>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</si>
  <si>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</si>
  <si>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</si>
  <si>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</si>
  <si>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</si>
  <si>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</si>
  <si>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</si>
  <si>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</si>
  <si>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</si>
  <si>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</si>
  <si>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</si>
  <si>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</si>
  <si>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</si>
  <si>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</si>
  <si>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</si>
  <si>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</si>
  <si>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</si>
  <si>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</si>
  <si>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</si>
  <si>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</si>
  <si>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</si>
  <si>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</si>
  <si>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</si>
  <si>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</si>
  <si>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</si>
  <si>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</si>
  <si>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</si>
  <si>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</si>
  <si>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</si>
  <si>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</si>
  <si>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</si>
  <si>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</si>
  <si>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</si>
  <si>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</si>
  <si>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</si>
  <si>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</si>
  <si>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</si>
  <si>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</si>
  <si>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</si>
  <si>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</si>
  <si>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</si>
  <si>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</si>
  <si>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</si>
  <si>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</si>
  <si>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</si>
  <si>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</si>
  <si>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</si>
  <si>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</si>
  <si>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</si>
  <si>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</si>
  <si>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</si>
  <si>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</si>
  <si>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</si>
  <si>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</si>
  <si>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</si>
  <si>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</si>
  <si>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</si>
  <si>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</si>
  <si>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</si>
  <si>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</si>
  <si>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</si>
  <si>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</si>
  <si>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</si>
  <si>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</si>
  <si>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</si>
  <si>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</si>
  <si>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</si>
  <si>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</si>
  <si>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</si>
  <si>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</si>
  <si>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</si>
  <si>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</si>
  <si>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</si>
  <si>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</si>
  <si>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</si>
  <si>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</si>
  <si>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</si>
  <si>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</si>
  <si>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</si>
  <si>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</si>
  <si>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</si>
  <si>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</si>
  <si>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</si>
  <si>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</si>
  <si>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</si>
  <si>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</si>
  <si>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</si>
  <si>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</si>
  <si>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</si>
  <si>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</si>
  <si>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</si>
  <si>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</si>
  <si>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</si>
  <si>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</si>
  <si>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</si>
  <si>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</si>
  <si>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</si>
  <si>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</si>
  <si>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</si>
  <si>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</si>
  <si>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</si>
  <si>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</si>
  <si>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</si>
  <si>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</si>
  <si>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</si>
  <si>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</si>
  <si>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</si>
  <si>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</si>
  <si>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</si>
  <si>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</si>
  <si>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</si>
  <si>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</si>
  <si>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</si>
  <si>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</si>
  <si>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</si>
  <si>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</si>
  <si>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</si>
  <si>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</si>
  <si>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</si>
  <si>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</si>
  <si>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</si>
  <si>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</si>
  <si>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</si>
  <si>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</si>
  <si>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</si>
  <si>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</si>
  <si>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</si>
  <si>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</si>
  <si>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</si>
  <si>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</si>
  <si>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</si>
  <si>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</si>
  <si>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</si>
  <si>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</si>
  <si>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</si>
  <si>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</si>
  <si>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</si>
  <si>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</si>
  <si>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</si>
  <si>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</si>
  <si>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</si>
  <si>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</si>
  <si>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</si>
  <si>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</si>
  <si>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</si>
  <si>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</si>
  <si>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</si>
  <si>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</si>
  <si>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</si>
  <si>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</si>
  <si>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</si>
  <si>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</si>
  <si>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</si>
  <si>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</si>
  <si>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</si>
  <si>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</si>
  <si>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</si>
  <si>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</si>
  <si>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</si>
  <si>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</si>
  <si>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</si>
  <si>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</si>
  <si>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</si>
  <si>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</si>
  <si>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</si>
  <si>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</si>
  <si>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</si>
  <si>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</si>
  <si>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</si>
  <si>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</si>
  <si>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</si>
  <si>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</si>
  <si>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</si>
  <si>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</si>
  <si>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</si>
  <si>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</si>
  <si>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</si>
  <si>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</si>
  <si>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</si>
  <si>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</si>
  <si>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</si>
  <si>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</si>
  <si>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</si>
  <si>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</si>
  <si>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</si>
  <si>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</si>
  <si>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</si>
  <si>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</si>
  <si>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</si>
  <si>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</si>
  <si>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</si>
  <si>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</si>
  <si>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</si>
  <si>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</si>
  <si>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</si>
  <si>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</si>
  <si>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</si>
  <si>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</si>
  <si>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</si>
  <si>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</si>
  <si>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</si>
  <si>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</si>
  <si>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</si>
  <si>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</si>
  <si>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</si>
  <si>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</si>
  <si>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</si>
  <si>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</si>
  <si>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</si>
  <si>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</si>
  <si>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</si>
  <si>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</si>
  <si>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</si>
  <si>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</si>
  <si>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</si>
  <si>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</si>
  <si>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</si>
  <si>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</si>
  <si>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</si>
  <si>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</si>
  <si>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</si>
  <si>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</si>
  <si>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</si>
  <si>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</si>
  <si>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</si>
  <si>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</si>
  <si>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</si>
  <si>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</si>
  <si>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</si>
  <si>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</si>
  <si>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</si>
  <si>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</si>
  <si>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</si>
  <si>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</si>
  <si>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</si>
  <si>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</si>
  <si>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</si>
  <si>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</si>
  <si>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</si>
  <si>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</si>
  <si>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</si>
  <si>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</si>
  <si>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</si>
  <si>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</si>
  <si>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</si>
  <si>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</si>
  <si>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</si>
  <si>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</si>
  <si>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</si>
  <si>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</si>
  <si>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</si>
  <si>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</si>
  <si>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</si>
  <si>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</si>
  <si>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</si>
  <si>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</si>
  <si>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</si>
  <si>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</si>
  <si>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</si>
  <si>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</si>
  <si>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</si>
  <si>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</si>
  <si>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</si>
  <si>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</si>
  <si>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</si>
  <si>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</si>
  <si>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</si>
  <si>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</si>
  <si>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</si>
  <si>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</si>
  <si>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</si>
  <si>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</si>
  <si>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</si>
  <si>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</si>
  <si>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</si>
  <si>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</si>
  <si>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</si>
  <si>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</si>
  <si>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</si>
  <si>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</si>
  <si>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</si>
  <si>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</si>
  <si>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</si>
  <si>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</si>
  <si>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</si>
  <si>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</si>
  <si>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</si>
  <si>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</si>
  <si>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</si>
  <si>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</si>
  <si>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</si>
  <si>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</si>
  <si>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</si>
  <si>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</si>
  <si>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</si>
  <si>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</si>
  <si>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</si>
  <si>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</si>
  <si>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</si>
  <si>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</si>
  <si>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</si>
  <si>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</si>
  <si>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</si>
  <si>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</si>
  <si>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</si>
  <si>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</si>
  <si>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</si>
  <si>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</si>
  <si>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</si>
  <si>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</si>
  <si>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</si>
  <si>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</si>
  <si>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</si>
  <si>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</si>
  <si>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</si>
  <si>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</si>
  <si>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</si>
  <si>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</si>
  <si>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</si>
  <si>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</si>
  <si>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</si>
  <si>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</si>
  <si>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</si>
  <si>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</si>
  <si>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</si>
  <si>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</si>
  <si>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</si>
  <si>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</si>
  <si>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</si>
  <si>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</si>
  <si>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</si>
  <si>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</si>
  <si>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</si>
  <si>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</si>
  <si>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</si>
  <si>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</si>
  <si>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</si>
  <si>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</si>
  <si>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</si>
  <si>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</si>
  <si>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</si>
  <si>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</si>
  <si>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</si>
  <si>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</si>
  <si>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</si>
  <si>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</si>
  <si>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</si>
  <si>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</si>
  <si>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</si>
  <si>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</si>
  <si>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</si>
  <si>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</si>
  <si>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</si>
  <si>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</si>
  <si>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</si>
  <si>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</si>
  <si>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</si>
  <si>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</si>
  <si>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</si>
  <si>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</si>
  <si>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</si>
  <si>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</si>
  <si>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</si>
  <si>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</si>
  <si>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</si>
  <si>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</si>
  <si>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</si>
  <si>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</si>
  <si>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</si>
  <si>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</si>
  <si>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</si>
  <si>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</si>
  <si>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</si>
  <si>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</si>
  <si>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</si>
  <si>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</si>
  <si>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</si>
  <si>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</si>
  <si>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</si>
  <si>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</si>
  <si>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</si>
  <si>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</si>
  <si>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</si>
  <si>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</si>
  <si>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</si>
  <si>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</si>
  <si>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</si>
  <si>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</si>
  <si>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</si>
  <si>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</si>
  <si>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</si>
  <si>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</si>
  <si>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</si>
  <si>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</si>
  <si>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</si>
  <si>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</si>
  <si>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</si>
  <si>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</si>
  <si>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</si>
  <si>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</si>
  <si>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</si>
  <si>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</si>
  <si>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</si>
  <si>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</si>
  <si>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</si>
  <si>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</si>
  <si>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</si>
  <si>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</si>
  <si>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</si>
  <si>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</si>
  <si>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</si>
  <si>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</si>
  <si>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</si>
  <si>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</si>
  <si>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</si>
  <si>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</si>
  <si>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</si>
  <si>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</si>
  <si>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</si>
  <si>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</si>
  <si>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</si>
  <si>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</si>
  <si>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</si>
  <si>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</si>
  <si>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</si>
  <si>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</si>
  <si>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</si>
  <si>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</si>
  <si>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</si>
  <si>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</si>
  <si>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</si>
  <si>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</si>
  <si>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</si>
  <si>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</si>
  <si>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</si>
  <si>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</si>
  <si>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</si>
  <si>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</si>
  <si>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</si>
  <si>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</si>
  <si>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</si>
  <si>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</si>
  <si>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</si>
  <si>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</si>
  <si>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</si>
  <si>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</si>
  <si>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</si>
  <si>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</si>
  <si>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</si>
  <si>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</si>
  <si>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</si>
  <si>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</si>
  <si>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</si>
  <si>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</si>
  <si>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</si>
  <si>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</si>
  <si>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</si>
  <si>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</si>
  <si>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</si>
  <si>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</si>
  <si>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</si>
  <si>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</si>
  <si>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</si>
  <si>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</si>
  <si>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</si>
  <si>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</si>
  <si>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</si>
  <si>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</si>
  <si>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</si>
  <si>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</si>
  <si>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</si>
  <si>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</si>
  <si>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</si>
  <si>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</si>
  <si>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</si>
  <si>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</si>
  <si>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</si>
  <si>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</si>
  <si>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</si>
  <si>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</si>
  <si>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</si>
  <si>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</si>
  <si>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</si>
  <si>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</si>
  <si>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</si>
  <si>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</si>
  <si>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</si>
  <si>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</si>
  <si>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</si>
  <si>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</si>
  <si>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</si>
  <si>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</si>
  <si>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</si>
  <si>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</si>
  <si>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</si>
  <si>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</si>
  <si>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</si>
  <si>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</si>
  <si>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</si>
  <si>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</si>
  <si>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</si>
  <si>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</si>
  <si>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</si>
  <si>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</si>
  <si>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</si>
  <si>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</si>
  <si>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</si>
  <si>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</si>
  <si>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</si>
  <si>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</si>
  <si>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</si>
  <si>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</si>
  <si>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</si>
  <si>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</si>
  <si>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</si>
  <si>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</si>
  <si>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</si>
  <si>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</si>
  <si>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</si>
  <si>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</si>
  <si>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</si>
  <si>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</si>
  <si>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</si>
  <si>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</si>
  <si>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</si>
  <si>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</si>
  <si>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</si>
  <si>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</si>
  <si>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</si>
  <si>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</si>
  <si>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</si>
  <si>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</si>
  <si>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</si>
  <si>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</si>
  <si>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</si>
  <si>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</si>
  <si>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</si>
  <si>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</si>
  <si>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</si>
  <si>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</si>
  <si>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</si>
  <si>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</si>
  <si>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</si>
  <si>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</si>
  <si>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</si>
  <si>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</si>
  <si>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</si>
  <si>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</si>
  <si>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</si>
  <si>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</si>
  <si>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</si>
  <si>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</si>
  <si>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</si>
  <si>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</si>
  <si>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</si>
  <si>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</si>
  <si>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</si>
  <si>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</si>
  <si>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</si>
  <si>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</si>
  <si>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</si>
  <si>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</si>
  <si>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</si>
  <si>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</si>
  <si>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</si>
  <si>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</si>
  <si>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</si>
  <si>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</si>
  <si>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</si>
  <si>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</si>
  <si>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</si>
  <si>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</si>
  <si>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</si>
  <si>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</si>
  <si>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</si>
  <si>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</si>
  <si>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</si>
  <si>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</si>
  <si>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</si>
  <si>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</si>
  <si>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</si>
  <si>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</si>
  <si>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</si>
  <si>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</si>
  <si>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</si>
  <si>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</si>
  <si>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</si>
  <si>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</si>
  <si>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</si>
  <si>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</si>
  <si>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</si>
  <si>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</si>
  <si>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</si>
  <si>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</si>
  <si>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</si>
  <si>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</si>
  <si>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</si>
  <si>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</si>
  <si>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</si>
  <si>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</si>
  <si>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</si>
  <si>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</si>
  <si>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</si>
  <si>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</si>
  <si>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</si>
  <si>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</si>
  <si>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</si>
  <si>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</si>
  <si>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</si>
  <si>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</si>
  <si>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</si>
  <si>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</si>
  <si>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</si>
  <si>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</si>
  <si>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</si>
  <si>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</si>
  <si>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</si>
  <si>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</si>
  <si>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</si>
  <si>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</si>
  <si>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</si>
  <si>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</si>
  <si>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</si>
  <si>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</si>
  <si>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</si>
  <si>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</si>
  <si>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</si>
  <si>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</si>
  <si>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</si>
  <si>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</si>
  <si>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</si>
  <si>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</si>
  <si>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</si>
  <si>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</si>
  <si>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</si>
  <si>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</si>
  <si>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</si>
  <si>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22494 VELEUČILIŠTE U RIJECI</t>
  </si>
  <si>
    <t>Rijeka, 22.rujna 2022.</t>
  </si>
  <si>
    <t>051/ 321 308</t>
  </si>
  <si>
    <t>AGENCIJA ZA MOBILNOST I PROGRAME EUROPSKE UNIJE (43335)</t>
  </si>
  <si>
    <t>Tatjana Prpić</t>
  </si>
  <si>
    <t>tanja.prpic@veleri.hr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</si>
</sst>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0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5278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5281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5279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5282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3371002</v>
      </c>
      <c r="D16" s="107">
        <f>+D17+D18</f>
        <v>3398503</v>
      </c>
      <c r="E16" s="107">
        <f>+E17+E18</f>
        <v>3429524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3371002</v>
      </c>
      <c r="D17" s="110">
        <f>+'A.1 PRIHODI'!D30</f>
        <v>3398503</v>
      </c>
      <c r="E17" s="110">
        <f>+'A.1 PRIHODI'!D44</f>
        <v>3429524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3701699</v>
      </c>
      <c r="D19" s="114">
        <f>+D20+D21</f>
        <v>3621970</v>
      </c>
      <c r="E19" s="114">
        <f>+E20+E21</f>
        <v>3620361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3510244</v>
      </c>
      <c r="D20" s="116">
        <f>+'A.2 RASHODI'!D22</f>
        <v>3453773</v>
      </c>
      <c r="E20" s="116">
        <f>+'A.2 RASHODI'!D39</f>
        <v>3451164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191455</v>
      </c>
      <c r="D21" s="116">
        <f>+'A.2 RASHODI'!D30</f>
        <v>168197</v>
      </c>
      <c r="E21" s="116">
        <f>+'A.2 RASHODI'!D47</f>
        <v>169197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-330697</v>
      </c>
      <c r="D22" s="107">
        <f>+D16-D19</f>
        <v>-223467</v>
      </c>
      <c r="E22" s="107">
        <f>+E16-E19</f>
        <v>-190837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1063456</v>
      </c>
      <c r="D29" s="115">
        <f>+'Unos prijenosa'!D13</f>
        <v>732759</v>
      </c>
      <c r="E29" s="115">
        <f>+'Unos prijenosa'!D21</f>
        <v>509292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-732759</v>
      </c>
      <c r="D30" s="119">
        <f>+'Unos prijenosa'!D15</f>
        <v>-509292</v>
      </c>
      <c r="E30" s="120">
        <f>+'Unos prijenosa'!D23</f>
        <v>-318455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330697</v>
      </c>
      <c r="D31" s="114">
        <f t="shared" ref="D31:E31" si="2">+D27-D28+D29+D30</f>
        <v>223467</v>
      </c>
      <c r="E31" s="114">
        <f t="shared" si="2"/>
        <v>190837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25398814.569000002</v>
      </c>
      <c r="D62" s="107">
        <f>+D63+D64</f>
        <v>25606020.853500001</v>
      </c>
      <c r="E62" s="107">
        <f>+E63+E64</f>
        <v>25839748.578000002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25398814.569000002</v>
      </c>
      <c r="D63" s="110">
        <f t="shared" ref="D63:E63" si="3">+D17*7.5345</f>
        <v>25606020.853500001</v>
      </c>
      <c r="E63" s="110">
        <f t="shared" si="3"/>
        <v>25839748.578000002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27890451.115500003</v>
      </c>
      <c r="D65" s="114">
        <f>+D66+D67</f>
        <v>27289732.965000004</v>
      </c>
      <c r="E65" s="114">
        <f>+E66+E67</f>
        <v>27277609.954500001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26447933.418000001</v>
      </c>
      <c r="D66" s="110">
        <f t="shared" si="4"/>
        <v>26022452.668500002</v>
      </c>
      <c r="E66" s="110">
        <f t="shared" si="4"/>
        <v>26002795.158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1442517.6975</v>
      </c>
      <c r="D67" s="110">
        <f t="shared" si="4"/>
        <v>1267280.2965000002</v>
      </c>
      <c r="E67" s="110">
        <f t="shared" si="4"/>
        <v>1274814.7965000002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-2491636.5465000011</v>
      </c>
      <c r="D68" s="107">
        <f>+D62-D65</f>
        <v>-1683712.1115000024</v>
      </c>
      <c r="E68" s="107">
        <f>+E62-E65</f>
        <v>-1437861.3764999993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8012609.2320000008</v>
      </c>
      <c r="D75" s="110">
        <f t="shared" si="9"/>
        <v>5520972.6855000006</v>
      </c>
      <c r="E75" s="110">
        <f t="shared" si="9"/>
        <v>3837260.574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-5520972.6855000006</v>
      </c>
      <c r="D76" s="110">
        <f t="shared" si="10"/>
        <v>-3837260.574</v>
      </c>
      <c r="E76" s="110">
        <f t="shared" si="10"/>
        <v>-2399399.1975000002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2491636.5465000002</v>
      </c>
      <c r="D77" s="114">
        <f t="shared" ref="D77:E77" si="11">+D73-D74+D75+D76</f>
        <v>1683712.1115000006</v>
      </c>
      <c r="E77" s="114">
        <f t="shared" si="11"/>
        <v>1437861.3764999998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-1.862645149230957E-9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32" sqref="G3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2230862</v>
      </c>
      <c r="H3" s="128">
        <v>2241259</v>
      </c>
      <c r="I3" s="128">
        <v>2251704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376890</v>
      </c>
      <c r="H4" s="128">
        <v>376890</v>
      </c>
      <c r="I4" s="128">
        <v>376890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/>
      </c>
      <c r="B5" s="84" t="str">
        <f>IF(E5="","",VLOOKUP('OPĆI DIO'!$C$3,'OPĆI DIO'!$L$6:$U$138,9,FALSE))</f>
        <v/>
      </c>
      <c r="C5" s="130" t="str">
        <f t="shared" si="0"/>
        <v/>
      </c>
      <c r="D5" s="83" t="str">
        <f t="shared" si="1"/>
        <v/>
      </c>
      <c r="E5" s="95"/>
      <c r="F5" s="134" t="str">
        <f t="shared" si="2"/>
        <v/>
      </c>
      <c r="G5" s="128"/>
      <c r="H5" s="128"/>
      <c r="I5" s="128"/>
      <c r="J5" s="95"/>
      <c r="L5" s="86" t="str">
        <f t="shared" si="3"/>
        <v/>
      </c>
      <c r="M5" s="86" t="str">
        <f t="shared" si="4"/>
        <v/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641310031</v>
      </c>
      <c r="F6" s="134" t="str">
        <f t="shared" si="2"/>
        <v>Kamate na oročena sredstva izvor 31</v>
      </c>
      <c r="G6" s="128">
        <v>27</v>
      </c>
      <c r="H6" s="128">
        <v>30</v>
      </c>
      <c r="I6" s="128">
        <v>30</v>
      </c>
      <c r="J6" s="95"/>
      <c r="L6" s="86" t="str">
        <f t="shared" si="3"/>
        <v>64</v>
      </c>
      <c r="M6" s="86" t="str">
        <f t="shared" si="4"/>
        <v>641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6614</v>
      </c>
      <c r="F7" s="134" t="str">
        <f t="shared" si="2"/>
        <v>Prihodi od prodanih proizvoda i robe</v>
      </c>
      <c r="G7" s="128">
        <v>3982</v>
      </c>
      <c r="H7" s="128">
        <v>4000</v>
      </c>
      <c r="I7" s="128">
        <v>4100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31</v>
      </c>
      <c r="D8" s="83" t="str">
        <f t="shared" si="1"/>
        <v>Vlastiti prihodi</v>
      </c>
      <c r="E8" s="95">
        <v>6615</v>
      </c>
      <c r="F8" s="134" t="str">
        <f t="shared" si="2"/>
        <v>Prihodi od pruženih usluga</v>
      </c>
      <c r="G8" s="128">
        <v>8866</v>
      </c>
      <c r="H8" s="128">
        <v>8900</v>
      </c>
      <c r="I8" s="128">
        <v>9000</v>
      </c>
      <c r="J8" s="95"/>
      <c r="L8" s="86" t="str">
        <f t="shared" si="3"/>
        <v>66</v>
      </c>
      <c r="M8" s="86" t="str">
        <f t="shared" si="4"/>
        <v>661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31</v>
      </c>
      <c r="D9" s="83" t="str">
        <f t="shared" si="1"/>
        <v>Vlastiti prihodi</v>
      </c>
      <c r="E9" s="95">
        <v>683110031</v>
      </c>
      <c r="F9" s="134" t="str">
        <f t="shared" si="2"/>
        <v>Ostali prihodi izvor 31</v>
      </c>
      <c r="G9" s="128">
        <v>398</v>
      </c>
      <c r="H9" s="128">
        <v>500</v>
      </c>
      <c r="I9" s="128">
        <v>800</v>
      </c>
      <c r="J9" s="95"/>
      <c r="L9" s="86" t="str">
        <f t="shared" si="3"/>
        <v>68</v>
      </c>
      <c r="M9" s="86" t="str">
        <f t="shared" si="4"/>
        <v>683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43</v>
      </c>
      <c r="D11" s="83" t="str">
        <f t="shared" si="1"/>
        <v>Ostali prihodi za posebne namjene</v>
      </c>
      <c r="E11" s="95">
        <v>652670043</v>
      </c>
      <c r="F11" s="134" t="str">
        <f t="shared" si="2"/>
        <v>Prihodi s naslova osiguranja, refundacije štete i totalne štete izvor 43</v>
      </c>
      <c r="G11" s="128">
        <v>720642</v>
      </c>
      <c r="H11" s="128">
        <v>755000</v>
      </c>
      <c r="I11" s="128">
        <v>782000</v>
      </c>
      <c r="J11" s="95"/>
      <c r="L11" s="86" t="str">
        <f t="shared" si="3"/>
        <v>65</v>
      </c>
      <c r="M11" s="86" t="str">
        <f t="shared" si="4"/>
        <v>652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43</v>
      </c>
      <c r="D12" s="83" t="str">
        <f t="shared" si="1"/>
        <v>Ostali prihodi za posebne namjene</v>
      </c>
      <c r="E12" s="95">
        <v>683110043</v>
      </c>
      <c r="F12" s="134" t="str">
        <f t="shared" si="2"/>
        <v>Ostali prihodi izvor 43</v>
      </c>
      <c r="G12" s="128">
        <v>3984</v>
      </c>
      <c r="H12" s="128">
        <v>4500</v>
      </c>
      <c r="I12" s="128">
        <v>5000</v>
      </c>
      <c r="J12" s="95"/>
      <c r="L12" s="86" t="str">
        <f t="shared" si="3"/>
        <v>68</v>
      </c>
      <c r="M12" s="86" t="str">
        <f t="shared" si="4"/>
        <v>683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6393</v>
      </c>
      <c r="F14" s="134" t="str">
        <f t="shared" si="2"/>
        <v>Tekući prijenosi između proračunskih korisnika istog proračuna temeljem prijenosa EU sredstava</v>
      </c>
      <c r="G14" s="128">
        <v>11617</v>
      </c>
      <c r="H14" s="128"/>
      <c r="I14" s="128"/>
      <c r="J14" s="95" t="s">
        <v>5280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52</v>
      </c>
      <c r="D15" s="83" t="str">
        <f t="shared" si="1"/>
        <v xml:space="preserve">Ostale pomoći i darovnice </v>
      </c>
      <c r="E15" s="95">
        <v>6393</v>
      </c>
      <c r="F15" s="134" t="str">
        <f t="shared" si="2"/>
        <v>Tekući prijenosi između proračunskih korisnika istog proračuna temeljem prijenosa EU sredstava</v>
      </c>
      <c r="G15" s="128">
        <v>13734</v>
      </c>
      <c r="H15" s="128"/>
      <c r="I15" s="128"/>
      <c r="J15" s="95" t="s">
        <v>5280</v>
      </c>
      <c r="L15" s="86" t="str">
        <f t="shared" si="3"/>
        <v>63</v>
      </c>
      <c r="M15" s="86" t="str">
        <f t="shared" si="4"/>
        <v>639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6393</v>
      </c>
      <c r="F16" s="134" t="str">
        <f t="shared" si="2"/>
        <v>Tekući prijenosi između proračunskih korisnika istog proračuna temeljem prijenosa EU sredstava</v>
      </c>
      <c r="G16" s="128"/>
      <c r="H16" s="128">
        <v>7424</v>
      </c>
      <c r="I16" s="128"/>
      <c r="J16" s="95" t="s">
        <v>5280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 t="s">
        <v>5280</v>
      </c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724626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M20" sqref="M20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72</v>
      </c>
      <c r="H3" s="91" t="str">
        <f>IFERROR(VLOOKUP(G3,$AB$6:$AC$327,2,FALSE),"")</f>
        <v>REDOVNA DJELATNOST VELEUČILIŠTA I VISOKIH ŠKOLA</v>
      </c>
      <c r="I3" s="91" t="str">
        <f>IFERROR(VLOOKUP(G3,$AB$6:$AF$327,3,FALSE),"")</f>
        <v>0942</v>
      </c>
      <c r="J3" s="128">
        <v>1814146</v>
      </c>
      <c r="K3" s="128">
        <v>1822830</v>
      </c>
      <c r="L3" s="128">
        <v>1831550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72</v>
      </c>
      <c r="H4" s="91" t="str">
        <f t="shared" ref="H4:H67" si="3">IFERROR(VLOOKUP(G4,$AB$6:$AC$327,2,FALSE),"")</f>
        <v>REDOVNA DJELATNOST VELEUČILIŠTA I VISOKIH ŠKOLA</v>
      </c>
      <c r="I4" s="91" t="str">
        <f t="shared" ref="I4:I67" si="4">IFERROR(VLOOKUP(G4,$AB$6:$AF$327,3,FALSE),"")</f>
        <v>0942</v>
      </c>
      <c r="J4" s="128">
        <v>51380</v>
      </c>
      <c r="K4" s="128">
        <v>51380</v>
      </c>
      <c r="L4" s="128">
        <v>51380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72</v>
      </c>
      <c r="H5" s="91" t="str">
        <f t="shared" si="3"/>
        <v>REDOVNA DJELATNOST VELEUČILIŠTA I VISOKIH ŠKOLA</v>
      </c>
      <c r="I5" s="91" t="str">
        <f t="shared" si="4"/>
        <v>0942</v>
      </c>
      <c r="J5" s="128">
        <v>298191</v>
      </c>
      <c r="K5" s="128">
        <v>299904</v>
      </c>
      <c r="L5" s="128">
        <v>301629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72</v>
      </c>
      <c r="H6" s="91" t="str">
        <f t="shared" si="3"/>
        <v>REDOVNA DJELATNOST VELEUČILIŠTA I VISOKIH ŠKOLA</v>
      </c>
      <c r="I6" s="91" t="str">
        <f t="shared" si="4"/>
        <v>0942</v>
      </c>
      <c r="J6" s="128">
        <v>60248</v>
      </c>
      <c r="K6" s="128">
        <v>60248</v>
      </c>
      <c r="L6" s="128">
        <v>60248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3213</v>
      </c>
      <c r="F7" s="91" t="str">
        <f t="shared" si="2"/>
        <v>Stručno usavršavanje zaposlenika</v>
      </c>
      <c r="G7" s="129" t="s">
        <v>72</v>
      </c>
      <c r="H7" s="91" t="str">
        <f t="shared" si="3"/>
        <v>REDOVNA DJELATNOST VELEUČILIŠTA I VISOKIH ŠKOLA</v>
      </c>
      <c r="I7" s="91" t="str">
        <f t="shared" si="4"/>
        <v>0942</v>
      </c>
      <c r="J7" s="128">
        <v>1000</v>
      </c>
      <c r="K7" s="128">
        <v>1000</v>
      </c>
      <c r="L7" s="128">
        <v>1000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72</v>
      </c>
      <c r="H8" s="91" t="str">
        <f t="shared" si="3"/>
        <v>REDOVNA DJELATNOST VELEUČILIŠTA I VISOKIH ŠKOLA</v>
      </c>
      <c r="I8" s="91" t="str">
        <f t="shared" si="4"/>
        <v>0942</v>
      </c>
      <c r="J8" s="128">
        <v>3905</v>
      </c>
      <c r="K8" s="128">
        <v>1578</v>
      </c>
      <c r="L8" s="128">
        <v>1578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3236</v>
      </c>
      <c r="F9" s="91" t="str">
        <f t="shared" si="2"/>
        <v>Zdravstvene i veterinarske usluge</v>
      </c>
      <c r="G9" s="129" t="s">
        <v>72</v>
      </c>
      <c r="H9" s="91" t="str">
        <f t="shared" si="3"/>
        <v>REDOVNA DJELATNOST VELEUČILIŠTA I VISOKIH ŠKOLA</v>
      </c>
      <c r="I9" s="91" t="str">
        <f t="shared" si="4"/>
        <v>0942</v>
      </c>
      <c r="J9" s="128">
        <v>1991</v>
      </c>
      <c r="K9" s="128">
        <v>1000</v>
      </c>
      <c r="L9" s="128">
        <v>1000</v>
      </c>
      <c r="M9" s="95"/>
      <c r="O9" s="86" t="str">
        <f t="shared" si="5"/>
        <v>323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/>
      </c>
      <c r="B10" s="90" t="str">
        <f>IF(C10="","",VLOOKUP('OPĆI DIO'!$C$3,'OPĆI DIO'!$L$6:$U$138,9,FALSE))</f>
        <v/>
      </c>
      <c r="C10" s="96"/>
      <c r="D10" s="91" t="str">
        <f t="shared" si="1"/>
        <v/>
      </c>
      <c r="E10" s="96"/>
      <c r="F10" s="91" t="str">
        <f t="shared" si="2"/>
        <v/>
      </c>
      <c r="G10" s="129"/>
      <c r="H10" s="91" t="str">
        <f t="shared" si="3"/>
        <v/>
      </c>
      <c r="I10" s="91" t="str">
        <f t="shared" si="4"/>
        <v/>
      </c>
      <c r="J10" s="128"/>
      <c r="K10" s="128"/>
      <c r="L10" s="128"/>
      <c r="M10" s="95"/>
      <c r="O10" s="86" t="str">
        <f t="shared" si="5"/>
        <v/>
      </c>
      <c r="P10" s="86" t="str">
        <f t="shared" si="6"/>
        <v/>
      </c>
      <c r="Q10" s="86" t="str">
        <f t="shared" si="7"/>
        <v/>
      </c>
      <c r="R10" s="86" t="str">
        <f t="shared" si="8"/>
        <v/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3111</v>
      </c>
      <c r="F11" s="91" t="str">
        <f t="shared" si="2"/>
        <v>Plaće za redovan rad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5915</v>
      </c>
      <c r="K11" s="128">
        <v>5915</v>
      </c>
      <c r="L11" s="128">
        <v>5915</v>
      </c>
      <c r="M11" s="95"/>
      <c r="O11" s="86" t="str">
        <f t="shared" si="5"/>
        <v>311</v>
      </c>
      <c r="P11" s="86" t="str">
        <f t="shared" si="6"/>
        <v>31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3132</v>
      </c>
      <c r="F12" s="91" t="str">
        <f t="shared" si="2"/>
        <v>Doprinosi za obvezno zdravstveno osiguranje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1000</v>
      </c>
      <c r="K12" s="128">
        <v>1000</v>
      </c>
      <c r="L12" s="128">
        <v>1000</v>
      </c>
      <c r="M12" s="95"/>
      <c r="O12" s="86" t="str">
        <f t="shared" si="5"/>
        <v>313</v>
      </c>
      <c r="P12" s="86" t="str">
        <f t="shared" si="6"/>
        <v>31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3213</v>
      </c>
      <c r="F13" s="91" t="str">
        <f t="shared" si="2"/>
        <v>Stručno usavršavanje zaposlenika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2500</v>
      </c>
      <c r="K13" s="128">
        <v>2500</v>
      </c>
      <c r="L13" s="128">
        <v>2500</v>
      </c>
      <c r="M13" s="95"/>
      <c r="O13" s="86" t="str">
        <f t="shared" si="5"/>
        <v>321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3221</v>
      </c>
      <c r="F14" s="91" t="str">
        <f t="shared" si="2"/>
        <v>Uredski materijal i ostali materijalni rashodi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23395</v>
      </c>
      <c r="K14" s="128">
        <v>23395</v>
      </c>
      <c r="L14" s="128">
        <v>23395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3223</v>
      </c>
      <c r="F15" s="91" t="str">
        <f t="shared" si="2"/>
        <v>Energija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30500</v>
      </c>
      <c r="K15" s="128">
        <v>30500</v>
      </c>
      <c r="L15" s="128">
        <v>30500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3225</v>
      </c>
      <c r="F16" s="91" t="str">
        <f t="shared" si="2"/>
        <v>Sitni inventar i auto gume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4247</v>
      </c>
      <c r="K16" s="128">
        <v>4247</v>
      </c>
      <c r="L16" s="128">
        <v>4247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3231</v>
      </c>
      <c r="F17" s="91" t="str">
        <f t="shared" si="2"/>
        <v>Usluge telefona, pošte i prijevoza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12254</v>
      </c>
      <c r="K17" s="128">
        <v>12254</v>
      </c>
      <c r="L17" s="128">
        <v>12254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3232</v>
      </c>
      <c r="F18" s="91" t="str">
        <f t="shared" si="2"/>
        <v>Usluge tekućeg i investicijskog održavanja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9025</v>
      </c>
      <c r="K18" s="128">
        <v>9025</v>
      </c>
      <c r="L18" s="128">
        <v>9025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3233</v>
      </c>
      <c r="F19" s="91" t="str">
        <f t="shared" si="2"/>
        <v>Usluge promidžbe i informiranja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7300</v>
      </c>
      <c r="K19" s="128">
        <v>7300</v>
      </c>
      <c r="L19" s="128">
        <v>7300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3234</v>
      </c>
      <c r="F20" s="91" t="str">
        <f t="shared" si="2"/>
        <v>Komunalne usluge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13006</v>
      </c>
      <c r="K20" s="128">
        <v>13006</v>
      </c>
      <c r="L20" s="128">
        <v>13006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3235</v>
      </c>
      <c r="F21" s="91" t="str">
        <f t="shared" si="2"/>
        <v>Zakupnine i najamnine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21545</v>
      </c>
      <c r="K21" s="128">
        <v>21863</v>
      </c>
      <c r="L21" s="128">
        <v>21863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3237</v>
      </c>
      <c r="F22" s="91" t="str">
        <f t="shared" si="2"/>
        <v>Intelektualne i osobne usluge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157533</v>
      </c>
      <c r="K22" s="128">
        <v>160533</v>
      </c>
      <c r="L22" s="128">
        <v>160533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3238</v>
      </c>
      <c r="F23" s="91" t="str">
        <f t="shared" si="2"/>
        <v>Računalne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7963</v>
      </c>
      <c r="K23" s="128">
        <v>7963</v>
      </c>
      <c r="L23" s="128">
        <v>7963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3239</v>
      </c>
      <c r="F24" s="91" t="str">
        <f t="shared" si="2"/>
        <v>Ostale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7300</v>
      </c>
      <c r="K24" s="128">
        <v>7300</v>
      </c>
      <c r="L24" s="128">
        <v>7300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3291</v>
      </c>
      <c r="F25" s="91" t="str">
        <f t="shared" si="2"/>
        <v>Naknade za rad predstavničkih i izvršnih tijela, povjerensta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7963</v>
      </c>
      <c r="K25" s="128">
        <v>7963</v>
      </c>
      <c r="L25" s="128">
        <v>7963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3431</v>
      </c>
      <c r="F26" s="91" t="str">
        <f t="shared" si="2"/>
        <v>Bankarske usluge i usluge platnog prometa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1148</v>
      </c>
      <c r="K26" s="128">
        <v>1148</v>
      </c>
      <c r="L26" s="128">
        <v>1148</v>
      </c>
      <c r="M26" s="95"/>
      <c r="O26" s="86" t="str">
        <f t="shared" si="5"/>
        <v>343</v>
      </c>
      <c r="P26" s="86" t="str">
        <f t="shared" si="6"/>
        <v>34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4123</v>
      </c>
      <c r="F27" s="91" t="str">
        <f t="shared" si="2"/>
        <v>Licence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7362</v>
      </c>
      <c r="K27" s="128">
        <v>7362</v>
      </c>
      <c r="L27" s="128">
        <v>7362</v>
      </c>
      <c r="M27" s="95"/>
      <c r="O27" s="86" t="str">
        <f t="shared" si="5"/>
        <v>412</v>
      </c>
      <c r="P27" s="86" t="str">
        <f t="shared" si="6"/>
        <v>41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4124</v>
      </c>
      <c r="F28" s="91" t="str">
        <f t="shared" si="2"/>
        <v>Ostala prava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8618</v>
      </c>
      <c r="K28" s="128">
        <v>8618</v>
      </c>
      <c r="L28" s="128">
        <v>8618</v>
      </c>
      <c r="M28" s="95"/>
      <c r="O28" s="86" t="str">
        <f t="shared" si="5"/>
        <v>412</v>
      </c>
      <c r="P28" s="86" t="str">
        <f t="shared" si="6"/>
        <v>41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4221</v>
      </c>
      <c r="F29" s="91" t="str">
        <f t="shared" si="2"/>
        <v>Uredska oprema i namještaj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20526</v>
      </c>
      <c r="K29" s="128">
        <v>20526</v>
      </c>
      <c r="L29" s="128">
        <v>20526</v>
      </c>
      <c r="M29" s="95"/>
      <c r="O29" s="86" t="str">
        <f t="shared" si="5"/>
        <v>422</v>
      </c>
      <c r="P29" s="86" t="str">
        <f t="shared" si="6"/>
        <v>42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4222</v>
      </c>
      <c r="F30" s="91" t="str">
        <f t="shared" si="2"/>
        <v>Komunikacijska oprema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2654</v>
      </c>
      <c r="K30" s="128">
        <v>2654</v>
      </c>
      <c r="L30" s="128">
        <v>2654</v>
      </c>
      <c r="M30" s="95"/>
      <c r="O30" s="86" t="str">
        <f t="shared" si="5"/>
        <v>422</v>
      </c>
      <c r="P30" s="86" t="str">
        <f t="shared" si="6"/>
        <v>42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4223</v>
      </c>
      <c r="F31" s="91" t="str">
        <f t="shared" si="2"/>
        <v>Oprema za održavanje i zaštitu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2857</v>
      </c>
      <c r="K31" s="128">
        <v>2857</v>
      </c>
      <c r="L31" s="128">
        <v>2857</v>
      </c>
      <c r="M31" s="95"/>
      <c r="O31" s="86" t="str">
        <f t="shared" si="5"/>
        <v>422</v>
      </c>
      <c r="P31" s="86" t="str">
        <f t="shared" si="6"/>
        <v>42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4224</v>
      </c>
      <c r="F32" s="91" t="str">
        <f t="shared" si="2"/>
        <v>Medicinska i laboratorijska oprema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12989</v>
      </c>
      <c r="K32" s="128">
        <v>12989</v>
      </c>
      <c r="L32" s="128">
        <v>12989</v>
      </c>
      <c r="M32" s="95"/>
      <c r="O32" s="86" t="str">
        <f t="shared" si="5"/>
        <v>422</v>
      </c>
      <c r="P32" s="86" t="str">
        <f t="shared" si="6"/>
        <v>42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4227</v>
      </c>
      <c r="F33" s="91" t="str">
        <f t="shared" si="2"/>
        <v>Uređaji, strojevi i oprema za ostale namjene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3982</v>
      </c>
      <c r="K33" s="128">
        <v>3982</v>
      </c>
      <c r="L33" s="128">
        <v>3982</v>
      </c>
      <c r="M33" s="95"/>
      <c r="O33" s="86" t="str">
        <f t="shared" si="5"/>
        <v>422</v>
      </c>
      <c r="P33" s="86" t="str">
        <f t="shared" si="6"/>
        <v>42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4241</v>
      </c>
      <c r="F34" s="91" t="str">
        <f t="shared" si="2"/>
        <v>Knjige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5309</v>
      </c>
      <c r="K34" s="128">
        <v>5309</v>
      </c>
      <c r="L34" s="128">
        <v>5309</v>
      </c>
      <c r="M34" s="95"/>
      <c r="O34" s="86" t="str">
        <f t="shared" si="5"/>
        <v>424</v>
      </c>
      <c r="P34" s="86" t="str">
        <f t="shared" si="6"/>
        <v>42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/>
      </c>
      <c r="B35" s="90" t="str">
        <f>IF(C35="","",VLOOKUP('OPĆI DIO'!$C$3,'OPĆI DIO'!$L$6:$U$138,9,FALSE))</f>
        <v/>
      </c>
      <c r="C35" s="96"/>
      <c r="D35" s="91" t="str">
        <f t="shared" si="1"/>
        <v/>
      </c>
      <c r="E35" s="96"/>
      <c r="F35" s="91" t="str">
        <f t="shared" si="2"/>
        <v/>
      </c>
      <c r="G35" s="129"/>
      <c r="H35" s="91" t="str">
        <f t="shared" si="3"/>
        <v/>
      </c>
      <c r="I35" s="91" t="str">
        <f t="shared" si="4"/>
        <v/>
      </c>
      <c r="J35" s="128"/>
      <c r="K35" s="128"/>
      <c r="L35" s="128"/>
      <c r="M35" s="95"/>
      <c r="O35" s="86" t="str">
        <f t="shared" si="5"/>
        <v/>
      </c>
      <c r="P35" s="86" t="str">
        <f t="shared" si="6"/>
        <v/>
      </c>
      <c r="Q35" s="86" t="str">
        <f t="shared" si="7"/>
        <v/>
      </c>
      <c r="R35" s="86" t="str">
        <f t="shared" si="8"/>
        <v/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/>
      </c>
      <c r="B36" s="90" t="str">
        <f>IF(C36="","",VLOOKUP('OPĆI DIO'!$C$3,'OPĆI DIO'!$L$6:$U$138,9,FALSE))</f>
        <v/>
      </c>
      <c r="C36" s="96"/>
      <c r="D36" s="91" t="str">
        <f t="shared" si="1"/>
        <v/>
      </c>
      <c r="E36" s="96"/>
      <c r="F36" s="91" t="str">
        <f t="shared" si="2"/>
        <v/>
      </c>
      <c r="G36" s="129"/>
      <c r="H36" s="91" t="str">
        <f t="shared" si="3"/>
        <v/>
      </c>
      <c r="I36" s="91" t="str">
        <f t="shared" si="4"/>
        <v/>
      </c>
      <c r="J36" s="128"/>
      <c r="K36" s="128"/>
      <c r="L36" s="128"/>
      <c r="M36" s="95"/>
      <c r="O36" s="86" t="str">
        <f t="shared" si="5"/>
        <v/>
      </c>
      <c r="P36" s="86" t="str">
        <f t="shared" si="6"/>
        <v/>
      </c>
      <c r="Q36" s="86" t="str">
        <f t="shared" si="7"/>
        <v/>
      </c>
      <c r="R36" s="86" t="str">
        <f t="shared" si="8"/>
        <v/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3221</v>
      </c>
      <c r="F37" s="91" t="str">
        <f t="shared" si="2"/>
        <v>Uredski materijal i ostali materijalni rashodi</v>
      </c>
      <c r="G37" s="129" t="s">
        <v>187</v>
      </c>
      <c r="H37" s="91" t="str">
        <f t="shared" si="3"/>
        <v>REDOVNA DJELATNOST VELEUČILIŠTA I VISOKIH ŠKOLA (IZ EVIDENCIJSKIH PRIHODA)</v>
      </c>
      <c r="I37" s="91" t="str">
        <f t="shared" si="4"/>
        <v>0942</v>
      </c>
      <c r="J37" s="128">
        <v>664</v>
      </c>
      <c r="K37" s="128">
        <v>721</v>
      </c>
      <c r="L37" s="128">
        <v>821</v>
      </c>
      <c r="M37" s="95"/>
      <c r="O37" s="86" t="str">
        <f t="shared" si="5"/>
        <v>322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3223</v>
      </c>
      <c r="F38" s="91" t="str">
        <f t="shared" si="2"/>
        <v>Energija</v>
      </c>
      <c r="G38" s="129" t="s">
        <v>187</v>
      </c>
      <c r="H38" s="91" t="str">
        <f t="shared" si="3"/>
        <v>REDOVNA DJELATNOST VELEUČILIŠTA I VISOKIH ŠKOLA (IZ EVIDENCIJSKIH PRIHODA)</v>
      </c>
      <c r="I38" s="91" t="str">
        <f t="shared" si="4"/>
        <v>0942</v>
      </c>
      <c r="J38" s="128">
        <v>4380</v>
      </c>
      <c r="K38" s="128">
        <v>4080</v>
      </c>
      <c r="L38" s="128">
        <v>4200</v>
      </c>
      <c r="M38" s="95"/>
      <c r="O38" s="86" t="str">
        <f t="shared" si="5"/>
        <v>322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3231</v>
      </c>
      <c r="F39" s="91" t="str">
        <f t="shared" si="2"/>
        <v>Usluge telefona, pošte i prijevoza</v>
      </c>
      <c r="G39" s="129" t="s">
        <v>187</v>
      </c>
      <c r="H39" s="91" t="str">
        <f t="shared" si="3"/>
        <v>REDOVNA DJELATNOST VELEUČILIŠTA I VISOKIH ŠKOLA (IZ EVIDENCIJSKIH PRIHODA)</v>
      </c>
      <c r="I39" s="91" t="str">
        <f t="shared" si="4"/>
        <v>0942</v>
      </c>
      <c r="J39" s="128">
        <v>664</v>
      </c>
      <c r="K39" s="128">
        <v>633</v>
      </c>
      <c r="L39" s="128">
        <v>670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3234</v>
      </c>
      <c r="F40" s="91" t="str">
        <f t="shared" si="2"/>
        <v>Komunalne usluge</v>
      </c>
      <c r="G40" s="129" t="s">
        <v>187</v>
      </c>
      <c r="H40" s="91" t="str">
        <f t="shared" si="3"/>
        <v>REDOVNA DJELATNOST VELEUČILIŠTA I VISOKIH ŠKOLA (IZ EVIDENCIJSKIH PRIHODA)</v>
      </c>
      <c r="I40" s="91" t="str">
        <f t="shared" si="4"/>
        <v>0942</v>
      </c>
      <c r="J40" s="128">
        <v>2256</v>
      </c>
      <c r="K40" s="128">
        <v>2056</v>
      </c>
      <c r="L40" s="128">
        <v>2158</v>
      </c>
      <c r="M40" s="95"/>
      <c r="O40" s="86" t="str">
        <f t="shared" si="5"/>
        <v>323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3235</v>
      </c>
      <c r="F41" s="91" t="str">
        <f t="shared" si="2"/>
        <v>Zakupnine i najamnine</v>
      </c>
      <c r="G41" s="129" t="s">
        <v>187</v>
      </c>
      <c r="H41" s="91" t="str">
        <f t="shared" si="3"/>
        <v>REDOVNA DJELATNOST VELEUČILIŠTA I VISOKIH ŠKOLA (IZ EVIDENCIJSKIH PRIHODA)</v>
      </c>
      <c r="I41" s="91" t="str">
        <f t="shared" si="4"/>
        <v>0942</v>
      </c>
      <c r="J41" s="128">
        <v>5309</v>
      </c>
      <c r="K41" s="128">
        <v>4309</v>
      </c>
      <c r="L41" s="128">
        <v>4350</v>
      </c>
      <c r="M41" s="95"/>
      <c r="O41" s="86" t="str">
        <f t="shared" si="5"/>
        <v>323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3238</v>
      </c>
      <c r="F42" s="91" t="str">
        <f t="shared" si="2"/>
        <v>Računalne usluge</v>
      </c>
      <c r="G42" s="129" t="s">
        <v>187</v>
      </c>
      <c r="H42" s="91" t="str">
        <f t="shared" si="3"/>
        <v>REDOVNA DJELATNOST VELEUČILIŠTA I VISOKIH ŠKOLA (IZ EVIDENCIJSKIH PRIHODA)</v>
      </c>
      <c r="I42" s="91" t="str">
        <f t="shared" si="4"/>
        <v>0942</v>
      </c>
      <c r="J42" s="128">
        <v>664</v>
      </c>
      <c r="K42" s="128">
        <v>604</v>
      </c>
      <c r="L42" s="128">
        <v>603</v>
      </c>
      <c r="M42" s="95"/>
      <c r="O42" s="86" t="str">
        <f t="shared" si="5"/>
        <v>323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3239</v>
      </c>
      <c r="F43" s="91" t="str">
        <f t="shared" si="2"/>
        <v>Ostale usluge</v>
      </c>
      <c r="G43" s="129" t="s">
        <v>187</v>
      </c>
      <c r="H43" s="91" t="str">
        <f t="shared" si="3"/>
        <v>REDOVNA DJELATNOST VELEUČILIŠTA I VISOKIH ŠKOLA (IZ EVIDENCIJSKIH PRIHODA)</v>
      </c>
      <c r="I43" s="91" t="str">
        <f t="shared" si="4"/>
        <v>0942</v>
      </c>
      <c r="J43" s="128">
        <v>1327</v>
      </c>
      <c r="K43" s="128">
        <v>1027</v>
      </c>
      <c r="L43" s="128">
        <v>1128</v>
      </c>
      <c r="M43" s="95"/>
      <c r="O43" s="86" t="str">
        <f t="shared" si="5"/>
        <v>323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/>
      </c>
      <c r="B44" s="90" t="str">
        <f>IF(C44="","",VLOOKUP('OPĆI DIO'!$C$3,'OPĆI DIO'!$L$6:$U$138,9,FALSE))</f>
        <v/>
      </c>
      <c r="C44" s="96"/>
      <c r="D44" s="91" t="str">
        <f t="shared" si="1"/>
        <v/>
      </c>
      <c r="E44" s="96"/>
      <c r="F44" s="91" t="str">
        <f t="shared" si="2"/>
        <v/>
      </c>
      <c r="G44" s="129"/>
      <c r="H44" s="91" t="str">
        <f t="shared" si="3"/>
        <v/>
      </c>
      <c r="I44" s="91" t="str">
        <f t="shared" si="4"/>
        <v/>
      </c>
      <c r="J44" s="128"/>
      <c r="K44" s="128"/>
      <c r="L44" s="128"/>
      <c r="M44" s="95"/>
      <c r="O44" s="86" t="str">
        <f t="shared" si="5"/>
        <v/>
      </c>
      <c r="P44" s="86" t="str">
        <f t="shared" si="6"/>
        <v/>
      </c>
      <c r="Q44" s="86" t="str">
        <f t="shared" si="7"/>
        <v/>
      </c>
      <c r="R44" s="86" t="str">
        <f t="shared" si="8"/>
        <v/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/>
      </c>
      <c r="B45" s="90" t="str">
        <f>IF(C45="","",VLOOKUP('OPĆI DIO'!$C$3,'OPĆI DIO'!$L$6:$U$138,9,FALSE))</f>
        <v/>
      </c>
      <c r="C45" s="96"/>
      <c r="D45" s="91" t="str">
        <f t="shared" si="1"/>
        <v/>
      </c>
      <c r="E45" s="96"/>
      <c r="F45" s="91" t="str">
        <f t="shared" si="2"/>
        <v/>
      </c>
      <c r="G45" s="129"/>
      <c r="H45" s="91" t="str">
        <f t="shared" si="3"/>
        <v/>
      </c>
      <c r="I45" s="91" t="str">
        <f t="shared" si="4"/>
        <v/>
      </c>
      <c r="J45" s="128"/>
      <c r="K45" s="128"/>
      <c r="L45" s="128"/>
      <c r="M45" s="95"/>
      <c r="O45" s="86" t="str">
        <f t="shared" si="5"/>
        <v/>
      </c>
      <c r="P45" s="86" t="str">
        <f t="shared" si="6"/>
        <v/>
      </c>
      <c r="Q45" s="86" t="str">
        <f t="shared" si="7"/>
        <v/>
      </c>
      <c r="R45" s="86" t="str">
        <f t="shared" si="8"/>
        <v/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3111</v>
      </c>
      <c r="F46" s="91" t="str">
        <f t="shared" si="2"/>
        <v>Plaće za redovan rad</v>
      </c>
      <c r="G46" s="129" t="s">
        <v>187</v>
      </c>
      <c r="H46" s="91" t="str">
        <f t="shared" si="3"/>
        <v>REDOVNA DJELATNOST VELEUČILIŠTA I VISOKIH ŠKOLA (IZ EVIDENCIJSKIH PRIHODA)</v>
      </c>
      <c r="I46" s="91" t="str">
        <f t="shared" si="4"/>
        <v>0942</v>
      </c>
      <c r="J46" s="128">
        <v>295282</v>
      </c>
      <c r="K46" s="128">
        <v>300000</v>
      </c>
      <c r="L46" s="128">
        <v>306000</v>
      </c>
      <c r="M46" s="95"/>
      <c r="O46" s="86" t="str">
        <f t="shared" si="5"/>
        <v>311</v>
      </c>
      <c r="P46" s="86" t="str">
        <f t="shared" si="6"/>
        <v>31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3113</v>
      </c>
      <c r="F47" s="91" t="str">
        <f t="shared" si="2"/>
        <v>Plaće za prekovremeni rad</v>
      </c>
      <c r="G47" s="129" t="s">
        <v>187</v>
      </c>
      <c r="H47" s="91" t="str">
        <f t="shared" si="3"/>
        <v>REDOVNA DJELATNOST VELEUČILIŠTA I VISOKIH ŠKOLA (IZ EVIDENCIJSKIH PRIHODA)</v>
      </c>
      <c r="I47" s="91" t="str">
        <f t="shared" si="4"/>
        <v>0942</v>
      </c>
      <c r="J47" s="128">
        <v>79671</v>
      </c>
      <c r="K47" s="128">
        <v>82000</v>
      </c>
      <c r="L47" s="128">
        <v>82500</v>
      </c>
      <c r="M47" s="95"/>
      <c r="O47" s="86" t="str">
        <f t="shared" si="5"/>
        <v>311</v>
      </c>
      <c r="P47" s="86" t="str">
        <f t="shared" si="6"/>
        <v>31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3121</v>
      </c>
      <c r="F48" s="91" t="str">
        <f t="shared" si="2"/>
        <v>Ostali rashodi za zaposlene</v>
      </c>
      <c r="G48" s="129" t="s">
        <v>187</v>
      </c>
      <c r="H48" s="91" t="str">
        <f t="shared" si="3"/>
        <v>REDOVNA DJELATNOST VELEUČILIŠTA I VISOKIH ŠKOLA (IZ EVIDENCIJSKIH PRIHODA)</v>
      </c>
      <c r="I48" s="91" t="str">
        <f t="shared" si="4"/>
        <v>0942</v>
      </c>
      <c r="J48" s="128">
        <v>46453</v>
      </c>
      <c r="K48" s="128">
        <v>48500</v>
      </c>
      <c r="L48" s="128">
        <v>48000</v>
      </c>
      <c r="M48" s="95"/>
      <c r="O48" s="86" t="str">
        <f t="shared" si="5"/>
        <v>312</v>
      </c>
      <c r="P48" s="86" t="str">
        <f t="shared" si="6"/>
        <v>31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3132</v>
      </c>
      <c r="F49" s="91" t="str">
        <f t="shared" si="2"/>
        <v>Doprinosi za obvezno zdravstveno osiguranje</v>
      </c>
      <c r="G49" s="129" t="s">
        <v>187</v>
      </c>
      <c r="H49" s="91" t="str">
        <f t="shared" si="3"/>
        <v>REDOVNA DJELATNOST VELEUČILIŠTA I VISOKIH ŠKOLA (IZ EVIDENCIJSKIH PRIHODA)</v>
      </c>
      <c r="I49" s="91" t="str">
        <f t="shared" si="4"/>
        <v>0942</v>
      </c>
      <c r="J49" s="128">
        <v>66446</v>
      </c>
      <c r="K49" s="128">
        <v>70000</v>
      </c>
      <c r="L49" s="128">
        <v>71500</v>
      </c>
      <c r="M49" s="95"/>
      <c r="O49" s="86" t="str">
        <f t="shared" si="5"/>
        <v>313</v>
      </c>
      <c r="P49" s="86" t="str">
        <f t="shared" si="6"/>
        <v>31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3211</v>
      </c>
      <c r="F50" s="91" t="str">
        <f t="shared" si="2"/>
        <v>Službena putovanja</v>
      </c>
      <c r="G50" s="129" t="s">
        <v>187</v>
      </c>
      <c r="H50" s="91" t="str">
        <f t="shared" si="3"/>
        <v>REDOVNA DJELATNOST VELEUČILIŠTA I VISOKIH ŠKOLA (IZ EVIDENCIJSKIH PRIHODA)</v>
      </c>
      <c r="I50" s="91" t="str">
        <f t="shared" si="4"/>
        <v>0942</v>
      </c>
      <c r="J50" s="128">
        <v>26629</v>
      </c>
      <c r="K50" s="128">
        <v>28000</v>
      </c>
      <c r="L50" s="128">
        <v>28000</v>
      </c>
      <c r="M50" s="95"/>
      <c r="O50" s="86" t="str">
        <f t="shared" si="5"/>
        <v>321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3212</v>
      </c>
      <c r="F51" s="91" t="str">
        <f t="shared" si="2"/>
        <v>Naknade za prijevoz, za rad na terenu i odvojeni život</v>
      </c>
      <c r="G51" s="129" t="s">
        <v>187</v>
      </c>
      <c r="H51" s="91" t="str">
        <f t="shared" si="3"/>
        <v>REDOVNA DJELATNOST VELEUČILIŠTA I VISOKIH ŠKOLA (IZ EVIDENCIJSKIH PRIHODA)</v>
      </c>
      <c r="I51" s="91" t="str">
        <f t="shared" si="4"/>
        <v>0942</v>
      </c>
      <c r="J51" s="128">
        <v>7963</v>
      </c>
      <c r="K51" s="128">
        <v>8000</v>
      </c>
      <c r="L51" s="128">
        <v>8000</v>
      </c>
      <c r="M51" s="95"/>
      <c r="O51" s="86" t="str">
        <f t="shared" si="5"/>
        <v>321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3213</v>
      </c>
      <c r="F52" s="91" t="str">
        <f t="shared" si="2"/>
        <v>Stručno usavršavanje zaposlenika</v>
      </c>
      <c r="G52" s="129" t="s">
        <v>187</v>
      </c>
      <c r="H52" s="91" t="str">
        <f t="shared" si="3"/>
        <v>REDOVNA DJELATNOST VELEUČILIŠTA I VISOKIH ŠKOLA (IZ EVIDENCIJSKIH PRIHODA)</v>
      </c>
      <c r="I52" s="91" t="str">
        <f t="shared" si="4"/>
        <v>0942</v>
      </c>
      <c r="J52" s="128">
        <v>33182</v>
      </c>
      <c r="K52" s="128">
        <v>33000</v>
      </c>
      <c r="L52" s="128">
        <v>34000</v>
      </c>
      <c r="M52" s="95"/>
      <c r="O52" s="86" t="str">
        <f t="shared" si="5"/>
        <v>321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3214</v>
      </c>
      <c r="F53" s="91" t="str">
        <f t="shared" si="2"/>
        <v>Ostale naknade troškova zaposlenima</v>
      </c>
      <c r="G53" s="129" t="s">
        <v>187</v>
      </c>
      <c r="H53" s="91" t="str">
        <f t="shared" si="3"/>
        <v>REDOVNA DJELATNOST VELEUČILIŠTA I VISOKIH ŠKOLA (IZ EVIDENCIJSKIH PRIHODA)</v>
      </c>
      <c r="I53" s="91" t="str">
        <f t="shared" si="4"/>
        <v>0942</v>
      </c>
      <c r="J53" s="128">
        <v>268</v>
      </c>
      <c r="K53" s="128">
        <v>300</v>
      </c>
      <c r="L53" s="128">
        <v>300</v>
      </c>
      <c r="M53" s="95"/>
      <c r="O53" s="86" t="str">
        <f t="shared" si="5"/>
        <v>321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3221</v>
      </c>
      <c r="F54" s="91" t="str">
        <f t="shared" si="2"/>
        <v>Uredski materijal i ostali materijalni rashodi</v>
      </c>
      <c r="G54" s="129" t="s">
        <v>187</v>
      </c>
      <c r="H54" s="91" t="str">
        <f t="shared" si="3"/>
        <v>REDOVNA DJELATNOST VELEUČILIŠTA I VISOKIH ŠKOLA (IZ EVIDENCIJSKIH PRIHODA)</v>
      </c>
      <c r="I54" s="91" t="str">
        <f t="shared" si="4"/>
        <v>0942</v>
      </c>
      <c r="J54" s="128">
        <v>17807</v>
      </c>
      <c r="K54" s="128">
        <v>18500</v>
      </c>
      <c r="L54" s="128">
        <v>19000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3222</v>
      </c>
      <c r="F55" s="91" t="str">
        <f t="shared" si="2"/>
        <v>Materijal i sirovine</v>
      </c>
      <c r="G55" s="129" t="s">
        <v>187</v>
      </c>
      <c r="H55" s="91" t="str">
        <f t="shared" si="3"/>
        <v>REDOVNA DJELATNOST VELEUČILIŠTA I VISOKIH ŠKOLA (IZ EVIDENCIJSKIH PRIHODA)</v>
      </c>
      <c r="I55" s="91" t="str">
        <f t="shared" si="4"/>
        <v>0942</v>
      </c>
      <c r="J55" s="128">
        <v>863</v>
      </c>
      <c r="K55" s="128">
        <v>1000</v>
      </c>
      <c r="L55" s="128">
        <v>1000</v>
      </c>
      <c r="M55" s="95"/>
      <c r="O55" s="86" t="str">
        <f t="shared" si="5"/>
        <v>322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3223</v>
      </c>
      <c r="F56" s="91" t="str">
        <f t="shared" si="2"/>
        <v>Energija</v>
      </c>
      <c r="G56" s="129" t="s">
        <v>187</v>
      </c>
      <c r="H56" s="91" t="str">
        <f t="shared" si="3"/>
        <v>REDOVNA DJELATNOST VELEUČILIŠTA I VISOKIH ŠKOLA (IZ EVIDENCIJSKIH PRIHODA)</v>
      </c>
      <c r="I56" s="91" t="str">
        <f t="shared" si="4"/>
        <v>0942</v>
      </c>
      <c r="J56" s="128">
        <v>17387</v>
      </c>
      <c r="K56" s="128">
        <v>18500</v>
      </c>
      <c r="L56" s="128">
        <v>19000</v>
      </c>
      <c r="M56" s="95"/>
      <c r="O56" s="86" t="str">
        <f t="shared" si="5"/>
        <v>322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3224</v>
      </c>
      <c r="F57" s="91" t="str">
        <f t="shared" si="2"/>
        <v>Materijal i dijelovi za tekuće i investicijsko održavanje</v>
      </c>
      <c r="G57" s="129" t="s">
        <v>187</v>
      </c>
      <c r="H57" s="91" t="str">
        <f t="shared" si="3"/>
        <v>REDOVNA DJELATNOST VELEUČILIŠTA I VISOKIH ŠKOLA (IZ EVIDENCIJSKIH PRIHODA)</v>
      </c>
      <c r="I57" s="91" t="str">
        <f t="shared" si="4"/>
        <v>0942</v>
      </c>
      <c r="J57" s="128">
        <v>3182</v>
      </c>
      <c r="K57" s="128">
        <v>4000</v>
      </c>
      <c r="L57" s="128">
        <v>4500</v>
      </c>
      <c r="M57" s="95"/>
      <c r="O57" s="86" t="str">
        <f t="shared" si="5"/>
        <v>322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3225</v>
      </c>
      <c r="F58" s="91" t="str">
        <f t="shared" si="2"/>
        <v>Sitni inventar i auto gume</v>
      </c>
      <c r="G58" s="129" t="s">
        <v>187</v>
      </c>
      <c r="H58" s="91" t="str">
        <f t="shared" si="3"/>
        <v>REDOVNA DJELATNOST VELEUČILIŠTA I VISOKIH ŠKOLA (IZ EVIDENCIJSKIH PRIHODA)</v>
      </c>
      <c r="I58" s="91" t="str">
        <f t="shared" si="4"/>
        <v>0942</v>
      </c>
      <c r="J58" s="128">
        <v>5574</v>
      </c>
      <c r="K58" s="128">
        <v>5850</v>
      </c>
      <c r="L58" s="128">
        <v>6000</v>
      </c>
      <c r="M58" s="95"/>
      <c r="O58" s="86" t="str">
        <f t="shared" si="5"/>
        <v>322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3227</v>
      </c>
      <c r="F59" s="91" t="str">
        <f t="shared" si="2"/>
        <v>Službena, radna i zaštitna odjeća i obuća</v>
      </c>
      <c r="G59" s="129" t="s">
        <v>187</v>
      </c>
      <c r="H59" s="91" t="str">
        <f t="shared" si="3"/>
        <v>REDOVNA DJELATNOST VELEUČILIŠTA I VISOKIH ŠKOLA (IZ EVIDENCIJSKIH PRIHODA)</v>
      </c>
      <c r="I59" s="91" t="str">
        <f t="shared" si="4"/>
        <v>0942</v>
      </c>
      <c r="J59" s="128">
        <v>1659</v>
      </c>
      <c r="K59" s="128">
        <v>1700</v>
      </c>
      <c r="L59" s="128">
        <v>1800</v>
      </c>
      <c r="M59" s="95"/>
      <c r="O59" s="86" t="str">
        <f t="shared" si="5"/>
        <v>322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3231</v>
      </c>
      <c r="F60" s="91" t="str">
        <f t="shared" si="2"/>
        <v>Usluge telefona, pošte i prijevoza</v>
      </c>
      <c r="G60" s="129" t="s">
        <v>187</v>
      </c>
      <c r="H60" s="91" t="str">
        <f t="shared" si="3"/>
        <v>REDOVNA DJELATNOST VELEUČILIŠTA I VISOKIH ŠKOLA (IZ EVIDENCIJSKIH PRIHODA)</v>
      </c>
      <c r="I60" s="91" t="str">
        <f t="shared" si="4"/>
        <v>0942</v>
      </c>
      <c r="J60" s="128">
        <v>14600</v>
      </c>
      <c r="K60" s="128">
        <v>15000</v>
      </c>
      <c r="L60" s="128">
        <v>15500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3232</v>
      </c>
      <c r="F61" s="91" t="str">
        <f t="shared" si="2"/>
        <v>Usluge tekućeg i investicijskog održavanja</v>
      </c>
      <c r="G61" s="129" t="s">
        <v>187</v>
      </c>
      <c r="H61" s="91" t="str">
        <f t="shared" si="3"/>
        <v>REDOVNA DJELATNOST VELEUČILIŠTA I VISOKIH ŠKOLA (IZ EVIDENCIJSKIH PRIHODA)</v>
      </c>
      <c r="I61" s="91" t="str">
        <f t="shared" si="4"/>
        <v>0942</v>
      </c>
      <c r="J61" s="128">
        <v>6238</v>
      </c>
      <c r="K61" s="128">
        <v>7000</v>
      </c>
      <c r="L61" s="128">
        <v>7000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3233</v>
      </c>
      <c r="F62" s="91" t="str">
        <f t="shared" si="2"/>
        <v>Usluge promidžbe i informiranja</v>
      </c>
      <c r="G62" s="129" t="s">
        <v>187</v>
      </c>
      <c r="H62" s="91" t="str">
        <f t="shared" si="3"/>
        <v>REDOVNA DJELATNOST VELEUČILIŠTA I VISOKIH ŠKOLA (IZ EVIDENCIJSKIH PRIHODA)</v>
      </c>
      <c r="I62" s="91" t="str">
        <f t="shared" si="4"/>
        <v>0942</v>
      </c>
      <c r="J62" s="128">
        <v>29995</v>
      </c>
      <c r="K62" s="128">
        <v>30000</v>
      </c>
      <c r="L62" s="128">
        <v>31338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3234</v>
      </c>
      <c r="F63" s="91" t="str">
        <f t="shared" si="2"/>
        <v>Komunalne usluge</v>
      </c>
      <c r="G63" s="129" t="s">
        <v>187</v>
      </c>
      <c r="H63" s="91" t="str">
        <f t="shared" si="3"/>
        <v>REDOVNA DJELATNOST VELEUČILIŠTA I VISOKIH ŠKOLA (IZ EVIDENCIJSKIH PRIHODA)</v>
      </c>
      <c r="I63" s="91" t="str">
        <f t="shared" si="4"/>
        <v>0942</v>
      </c>
      <c r="J63" s="128">
        <v>11680</v>
      </c>
      <c r="K63" s="128">
        <v>12000</v>
      </c>
      <c r="L63" s="128">
        <v>13000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3235</v>
      </c>
      <c r="F64" s="91" t="str">
        <f t="shared" si="2"/>
        <v>Zakupnine i najamnine</v>
      </c>
      <c r="G64" s="129" t="s">
        <v>187</v>
      </c>
      <c r="H64" s="91" t="str">
        <f t="shared" si="3"/>
        <v>REDOVNA DJELATNOST VELEUČILIŠTA I VISOKIH ŠKOLA (IZ EVIDENCIJSKIH PRIHODA)</v>
      </c>
      <c r="I64" s="91" t="str">
        <f t="shared" si="4"/>
        <v>0942</v>
      </c>
      <c r="J64" s="128">
        <v>18581</v>
      </c>
      <c r="K64" s="128">
        <v>19500</v>
      </c>
      <c r="L64" s="128">
        <v>20000</v>
      </c>
      <c r="M64" s="95"/>
      <c r="O64" s="86" t="str">
        <f t="shared" si="5"/>
        <v>323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3236</v>
      </c>
      <c r="F65" s="91" t="str">
        <f t="shared" si="2"/>
        <v>Zdravstvene i veterinarske usluge</v>
      </c>
      <c r="G65" s="129" t="s">
        <v>187</v>
      </c>
      <c r="H65" s="91" t="str">
        <f t="shared" si="3"/>
        <v>REDOVNA DJELATNOST VELEUČILIŠTA I VISOKIH ŠKOLA (IZ EVIDENCIJSKIH PRIHODA)</v>
      </c>
      <c r="I65" s="91" t="str">
        <f t="shared" si="4"/>
        <v>0942</v>
      </c>
      <c r="J65" s="128">
        <v>1593</v>
      </c>
      <c r="K65" s="128">
        <v>1600</v>
      </c>
      <c r="L65" s="128">
        <v>1700</v>
      </c>
      <c r="M65" s="95"/>
      <c r="O65" s="86" t="str">
        <f t="shared" si="5"/>
        <v>323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3237</v>
      </c>
      <c r="F66" s="91" t="str">
        <f t="shared" si="2"/>
        <v>Intelektualne i osobne usluge</v>
      </c>
      <c r="G66" s="129" t="s">
        <v>187</v>
      </c>
      <c r="H66" s="91" t="str">
        <f t="shared" si="3"/>
        <v>REDOVNA DJELATNOST VELEUČILIŠTA I VISOKIH ŠKOLA (IZ EVIDENCIJSKIH PRIHODA)</v>
      </c>
      <c r="I66" s="91" t="str">
        <f t="shared" si="4"/>
        <v>0942</v>
      </c>
      <c r="J66" s="128">
        <v>50436</v>
      </c>
      <c r="K66" s="128">
        <v>54950</v>
      </c>
      <c r="L66" s="128">
        <v>51000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3238</v>
      </c>
      <c r="F67" s="91" t="str">
        <f t="shared" si="2"/>
        <v>Računalne usluge</v>
      </c>
      <c r="G67" s="129" t="s">
        <v>187</v>
      </c>
      <c r="H67" s="91" t="str">
        <f t="shared" si="3"/>
        <v>REDOVNA DJELATNOST VELEUČILIŠTA I VISOKIH ŠKOLA (IZ EVIDENCIJSKIH PRIHODA)</v>
      </c>
      <c r="I67" s="91" t="str">
        <f t="shared" si="4"/>
        <v>0942</v>
      </c>
      <c r="J67" s="128">
        <v>3318</v>
      </c>
      <c r="K67" s="128">
        <v>4000</v>
      </c>
      <c r="L67" s="128">
        <v>4000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3239</v>
      </c>
      <c r="F68" s="91" t="str">
        <f t="shared" ref="F68:F131" si="14">IFERROR(VLOOKUP(E68,$V$5:$X$129,2,FALSE),"")</f>
        <v>Ostale usluge</v>
      </c>
      <c r="G68" s="129" t="s">
        <v>187</v>
      </c>
      <c r="H68" s="91" t="str">
        <f t="shared" ref="H68:H131" si="15">IFERROR(VLOOKUP(G68,$AB$6:$AC$327,2,FALSE),"")</f>
        <v>REDOVNA DJELATNOST VELEUČILIŠTA I VISOKIH ŠKOLA (IZ EVIDENCIJSKIH PRIHODA)</v>
      </c>
      <c r="I68" s="91" t="str">
        <f t="shared" ref="I68:I131" si="16">IFERROR(VLOOKUP(G68,$AB$6:$AF$327,3,FALSE),"")</f>
        <v>0942</v>
      </c>
      <c r="J68" s="128">
        <v>37196</v>
      </c>
      <c r="K68" s="128">
        <v>38500</v>
      </c>
      <c r="L68" s="128">
        <v>39000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3241</v>
      </c>
      <c r="F69" s="91" t="str">
        <f t="shared" si="14"/>
        <v>Naknade troškova osobama izvan radnog odnosa</v>
      </c>
      <c r="G69" s="129" t="s">
        <v>187</v>
      </c>
      <c r="H69" s="91" t="str">
        <f t="shared" si="15"/>
        <v>REDOVNA DJELATNOST VELEUČILIŠTA I VISOKIH ŠKOLA (IZ EVIDENCIJSKIH PRIHODA)</v>
      </c>
      <c r="I69" s="91" t="str">
        <f t="shared" si="16"/>
        <v>0942</v>
      </c>
      <c r="J69" s="128">
        <v>5973</v>
      </c>
      <c r="K69" s="128">
        <v>6000</v>
      </c>
      <c r="L69" s="128">
        <v>6000</v>
      </c>
      <c r="M69" s="95"/>
      <c r="O69" s="86" t="str">
        <f t="shared" si="17"/>
        <v>324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3291</v>
      </c>
      <c r="F70" s="91" t="str">
        <f t="shared" si="14"/>
        <v>Naknade za rad predstavničkih i izvršnih tijela, povjerensta</v>
      </c>
      <c r="G70" s="129" t="s">
        <v>187</v>
      </c>
      <c r="H70" s="91" t="str">
        <f t="shared" si="15"/>
        <v>REDOVNA DJELATNOST VELEUČILIŠTA I VISOKIH ŠKOLA (IZ EVIDENCIJSKIH PRIHODA)</v>
      </c>
      <c r="I70" s="91" t="str">
        <f t="shared" si="16"/>
        <v>0942</v>
      </c>
      <c r="J70" s="128">
        <v>10485</v>
      </c>
      <c r="K70" s="128">
        <v>10500</v>
      </c>
      <c r="L70" s="128">
        <v>10800</v>
      </c>
      <c r="M70" s="95"/>
      <c r="O70" s="86" t="str">
        <f t="shared" si="17"/>
        <v>329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3292</v>
      </c>
      <c r="F71" s="91" t="str">
        <f t="shared" si="14"/>
        <v>Premije osiguranja</v>
      </c>
      <c r="G71" s="129" t="s">
        <v>187</v>
      </c>
      <c r="H71" s="91" t="str">
        <f t="shared" si="15"/>
        <v>REDOVNA DJELATNOST VELEUČILIŠTA I VISOKIH ŠKOLA (IZ EVIDENCIJSKIH PRIHODA)</v>
      </c>
      <c r="I71" s="91" t="str">
        <f t="shared" si="16"/>
        <v>0942</v>
      </c>
      <c r="J71" s="128">
        <v>2654</v>
      </c>
      <c r="K71" s="128">
        <v>3000</v>
      </c>
      <c r="L71" s="128">
        <v>3000</v>
      </c>
      <c r="M71" s="95"/>
      <c r="O71" s="86" t="str">
        <f t="shared" si="17"/>
        <v>329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3293</v>
      </c>
      <c r="F72" s="91" t="str">
        <f t="shared" si="14"/>
        <v>Reprezentacija</v>
      </c>
      <c r="G72" s="129" t="s">
        <v>187</v>
      </c>
      <c r="H72" s="91" t="str">
        <f t="shared" si="15"/>
        <v>REDOVNA DJELATNOST VELEUČILIŠTA I VISOKIH ŠKOLA (IZ EVIDENCIJSKIH PRIHODA)</v>
      </c>
      <c r="I72" s="91" t="str">
        <f t="shared" si="16"/>
        <v>0942</v>
      </c>
      <c r="J72" s="128">
        <v>5309</v>
      </c>
      <c r="K72" s="128">
        <v>5500</v>
      </c>
      <c r="L72" s="128">
        <v>6000</v>
      </c>
      <c r="M72" s="95"/>
      <c r="O72" s="86" t="str">
        <f t="shared" si="17"/>
        <v>329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3294</v>
      </c>
      <c r="F73" s="91" t="str">
        <f t="shared" si="14"/>
        <v>Članarine i norme</v>
      </c>
      <c r="G73" s="129" t="s">
        <v>187</v>
      </c>
      <c r="H73" s="91" t="str">
        <f t="shared" si="15"/>
        <v>REDOVNA DJELATNOST VELEUČILIŠTA I VISOKIH ŠKOLA (IZ EVIDENCIJSKIH PRIHODA)</v>
      </c>
      <c r="I73" s="91" t="str">
        <f t="shared" si="16"/>
        <v>0942</v>
      </c>
      <c r="J73" s="128">
        <v>796</v>
      </c>
      <c r="K73" s="128">
        <v>1000</v>
      </c>
      <c r="L73" s="128">
        <v>1000</v>
      </c>
      <c r="M73" s="95"/>
      <c r="O73" s="86" t="str">
        <f t="shared" si="17"/>
        <v>329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3295</v>
      </c>
      <c r="F74" s="91" t="str">
        <f t="shared" si="14"/>
        <v>Pristojbe i naknade</v>
      </c>
      <c r="G74" s="129" t="s">
        <v>187</v>
      </c>
      <c r="H74" s="91" t="str">
        <f t="shared" si="15"/>
        <v>REDOVNA DJELATNOST VELEUČILIŠTA I VISOKIH ŠKOLA (IZ EVIDENCIJSKIH PRIHODA)</v>
      </c>
      <c r="I74" s="91" t="str">
        <f t="shared" si="16"/>
        <v>0942</v>
      </c>
      <c r="J74" s="128">
        <v>1991</v>
      </c>
      <c r="K74" s="128">
        <v>2000</v>
      </c>
      <c r="L74" s="128">
        <v>2000</v>
      </c>
      <c r="M74" s="95"/>
      <c r="O74" s="86" t="str">
        <f t="shared" si="17"/>
        <v>329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3299</v>
      </c>
      <c r="F75" s="91" t="str">
        <f t="shared" si="14"/>
        <v>Ostali nespomenuti rashodi poslovanja</v>
      </c>
      <c r="G75" s="129" t="s">
        <v>187</v>
      </c>
      <c r="H75" s="91" t="str">
        <f t="shared" si="15"/>
        <v>REDOVNA DJELATNOST VELEUČILIŠTA I VISOKIH ŠKOLA (IZ EVIDENCIJSKIH PRIHODA)</v>
      </c>
      <c r="I75" s="91" t="str">
        <f t="shared" si="16"/>
        <v>0942</v>
      </c>
      <c r="J75" s="128">
        <v>9954</v>
      </c>
      <c r="K75" s="128">
        <v>10000</v>
      </c>
      <c r="L75" s="128">
        <v>9500</v>
      </c>
      <c r="M75" s="95"/>
      <c r="O75" s="86" t="str">
        <f t="shared" si="17"/>
        <v>329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3431</v>
      </c>
      <c r="F76" s="91" t="str">
        <f t="shared" si="14"/>
        <v>Bankarske usluge i usluge platnog prometa</v>
      </c>
      <c r="G76" s="129" t="s">
        <v>187</v>
      </c>
      <c r="H76" s="91" t="str">
        <f t="shared" si="15"/>
        <v>REDOVNA DJELATNOST VELEUČILIŠTA I VISOKIH ŠKOLA (IZ EVIDENCIJSKIH PRIHODA)</v>
      </c>
      <c r="I76" s="91" t="str">
        <f t="shared" si="16"/>
        <v>0942</v>
      </c>
      <c r="J76" s="128">
        <v>5043</v>
      </c>
      <c r="K76" s="128">
        <v>5500</v>
      </c>
      <c r="L76" s="128">
        <v>5500</v>
      </c>
      <c r="M76" s="95"/>
      <c r="O76" s="86" t="str">
        <f t="shared" si="17"/>
        <v>343</v>
      </c>
      <c r="P76" s="86" t="str">
        <f t="shared" si="18"/>
        <v>34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3432</v>
      </c>
      <c r="F77" s="91" t="str">
        <f t="shared" si="14"/>
        <v>Negativne tečajne razlike i razlike zbog primjene valutne kl</v>
      </c>
      <c r="G77" s="129" t="s">
        <v>187</v>
      </c>
      <c r="H77" s="91" t="str">
        <f t="shared" si="15"/>
        <v>REDOVNA DJELATNOST VELEUČILIŠTA I VISOKIH ŠKOLA (IZ EVIDENCIJSKIH PRIHODA)</v>
      </c>
      <c r="I77" s="91" t="str">
        <f t="shared" si="16"/>
        <v>0942</v>
      </c>
      <c r="J77" s="128">
        <v>27</v>
      </c>
      <c r="K77" s="128">
        <v>50</v>
      </c>
      <c r="L77" s="128">
        <v>50</v>
      </c>
      <c r="M77" s="95"/>
      <c r="O77" s="86" t="str">
        <f t="shared" si="17"/>
        <v>343</v>
      </c>
      <c r="P77" s="86" t="str">
        <f t="shared" si="18"/>
        <v>34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3433</v>
      </c>
      <c r="F78" s="91" t="str">
        <f t="shared" si="14"/>
        <v>Zatezne kamate</v>
      </c>
      <c r="G78" s="129" t="s">
        <v>187</v>
      </c>
      <c r="H78" s="91" t="str">
        <f t="shared" si="15"/>
        <v>REDOVNA DJELATNOST VELEUČILIŠTA I VISOKIH ŠKOLA (IZ EVIDENCIJSKIH PRIHODA)</v>
      </c>
      <c r="I78" s="91" t="str">
        <f t="shared" si="16"/>
        <v>0942</v>
      </c>
      <c r="J78" s="128">
        <v>3</v>
      </c>
      <c r="K78" s="128">
        <v>10</v>
      </c>
      <c r="L78" s="128">
        <v>10</v>
      </c>
      <c r="M78" s="95"/>
      <c r="O78" s="86" t="str">
        <f t="shared" si="17"/>
        <v>343</v>
      </c>
      <c r="P78" s="86" t="str">
        <f t="shared" si="18"/>
        <v>34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3811</v>
      </c>
      <c r="F79" s="91" t="str">
        <f t="shared" si="14"/>
        <v>Tekuće donacije u novcu</v>
      </c>
      <c r="G79" s="129" t="s">
        <v>187</v>
      </c>
      <c r="H79" s="91" t="str">
        <f t="shared" si="15"/>
        <v>REDOVNA DJELATNOST VELEUČILIŠTA I VISOKIH ŠKOLA (IZ EVIDENCIJSKIH PRIHODA)</v>
      </c>
      <c r="I79" s="91" t="str">
        <f t="shared" si="16"/>
        <v>0942</v>
      </c>
      <c r="J79" s="128">
        <v>6636</v>
      </c>
      <c r="K79" s="128">
        <v>7000</v>
      </c>
      <c r="L79" s="128">
        <v>7000</v>
      </c>
      <c r="M79" s="95"/>
      <c r="O79" s="86" t="str">
        <f t="shared" si="17"/>
        <v>381</v>
      </c>
      <c r="P79" s="86" t="str">
        <f t="shared" si="18"/>
        <v>38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4123</v>
      </c>
      <c r="F80" s="91" t="str">
        <f t="shared" si="14"/>
        <v>Licence</v>
      </c>
      <c r="G80" s="129" t="s">
        <v>187</v>
      </c>
      <c r="H80" s="91" t="str">
        <f t="shared" si="15"/>
        <v>REDOVNA DJELATNOST VELEUČILIŠTA I VISOKIH ŠKOLA (IZ EVIDENCIJSKIH PRIHODA)</v>
      </c>
      <c r="I80" s="91" t="str">
        <f t="shared" si="16"/>
        <v>0942</v>
      </c>
      <c r="J80" s="128">
        <v>2973</v>
      </c>
      <c r="K80" s="128">
        <v>3000</v>
      </c>
      <c r="L80" s="128">
        <v>3000</v>
      </c>
      <c r="M80" s="95"/>
      <c r="O80" s="86" t="str">
        <f t="shared" si="17"/>
        <v>412</v>
      </c>
      <c r="P80" s="86" t="str">
        <f t="shared" si="18"/>
        <v>41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4124</v>
      </c>
      <c r="F81" s="91" t="str">
        <f t="shared" si="14"/>
        <v>Ostala prava</v>
      </c>
      <c r="G81" s="129" t="s">
        <v>187</v>
      </c>
      <c r="H81" s="91" t="str">
        <f t="shared" si="15"/>
        <v>REDOVNA DJELATNOST VELEUČILIŠTA I VISOKIH ŠKOLA (IZ EVIDENCIJSKIH PRIHODA)</v>
      </c>
      <c r="I81" s="91" t="str">
        <f t="shared" si="16"/>
        <v>0942</v>
      </c>
      <c r="J81" s="128">
        <v>96499</v>
      </c>
      <c r="K81" s="128">
        <v>85000</v>
      </c>
      <c r="L81" s="128">
        <v>84000</v>
      </c>
      <c r="M81" s="95"/>
      <c r="O81" s="86" t="str">
        <f t="shared" si="17"/>
        <v>412</v>
      </c>
      <c r="P81" s="86" t="str">
        <f t="shared" si="18"/>
        <v>41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4221</v>
      </c>
      <c r="F82" s="91" t="str">
        <f t="shared" si="14"/>
        <v>Uredska oprema i namještaj</v>
      </c>
      <c r="G82" s="129" t="s">
        <v>187</v>
      </c>
      <c r="H82" s="91" t="str">
        <f t="shared" si="15"/>
        <v>REDOVNA DJELATNOST VELEUČILIŠTA I VISOKIH ŠKOLA (IZ EVIDENCIJSKIH PRIHODA)</v>
      </c>
      <c r="I82" s="91" t="str">
        <f t="shared" si="16"/>
        <v>0942</v>
      </c>
      <c r="J82" s="128">
        <v>7887</v>
      </c>
      <c r="K82" s="128">
        <v>8500</v>
      </c>
      <c r="L82" s="128">
        <v>9000</v>
      </c>
      <c r="M82" s="95"/>
      <c r="O82" s="86" t="str">
        <f t="shared" si="17"/>
        <v>422</v>
      </c>
      <c r="P82" s="86" t="str">
        <f t="shared" si="18"/>
        <v>42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4223</v>
      </c>
      <c r="F83" s="91" t="str">
        <f t="shared" si="14"/>
        <v>Oprema za održavanje i zaštitu</v>
      </c>
      <c r="G83" s="129" t="s">
        <v>187</v>
      </c>
      <c r="H83" s="91" t="str">
        <f t="shared" si="15"/>
        <v>REDOVNA DJELATNOST VELEUČILIŠTA I VISOKIH ŠKOLA (IZ EVIDENCIJSKIH PRIHODA)</v>
      </c>
      <c r="I83" s="91" t="str">
        <f t="shared" si="16"/>
        <v>0942</v>
      </c>
      <c r="J83" s="128">
        <v>1327</v>
      </c>
      <c r="K83" s="128">
        <v>2500</v>
      </c>
      <c r="L83" s="128">
        <v>3000</v>
      </c>
      <c r="M83" s="95"/>
      <c r="O83" s="86" t="str">
        <f t="shared" si="17"/>
        <v>422</v>
      </c>
      <c r="P83" s="86" t="str">
        <f t="shared" si="18"/>
        <v>42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4224</v>
      </c>
      <c r="F84" s="91" t="str">
        <f t="shared" si="14"/>
        <v>Medicinska i laboratorijska oprema</v>
      </c>
      <c r="G84" s="129" t="s">
        <v>187</v>
      </c>
      <c r="H84" s="91" t="str">
        <f t="shared" si="15"/>
        <v>REDOVNA DJELATNOST VELEUČILIŠTA I VISOKIH ŠKOLA (IZ EVIDENCIJSKIH PRIHODA)</v>
      </c>
      <c r="I84" s="91" t="str">
        <f t="shared" si="16"/>
        <v>0942</v>
      </c>
      <c r="J84" s="128">
        <v>3982</v>
      </c>
      <c r="K84" s="128">
        <v>4000</v>
      </c>
      <c r="L84" s="128">
        <v>5000</v>
      </c>
      <c r="M84" s="95"/>
      <c r="O84" s="86" t="str">
        <f t="shared" si="17"/>
        <v>422</v>
      </c>
      <c r="P84" s="86" t="str">
        <f t="shared" si="18"/>
        <v>42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4225</v>
      </c>
      <c r="F85" s="91" t="str">
        <f t="shared" si="14"/>
        <v>Instrumenti, uređaji i strojevi</v>
      </c>
      <c r="G85" s="129" t="s">
        <v>187</v>
      </c>
      <c r="H85" s="91" t="str">
        <f t="shared" si="15"/>
        <v>REDOVNA DJELATNOST VELEUČILIŠTA I VISOKIH ŠKOLA (IZ EVIDENCIJSKIH PRIHODA)</v>
      </c>
      <c r="I85" s="91" t="str">
        <f t="shared" si="16"/>
        <v>0942</v>
      </c>
      <c r="J85" s="128">
        <v>818</v>
      </c>
      <c r="K85" s="128">
        <v>900</v>
      </c>
      <c r="L85" s="128">
        <v>900</v>
      </c>
      <c r="M85" s="95"/>
      <c r="O85" s="86" t="str">
        <f t="shared" si="17"/>
        <v>422</v>
      </c>
      <c r="P85" s="86" t="str">
        <f t="shared" si="18"/>
        <v>42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3561376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140323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3701699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3701699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K11" sqref="K11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12</v>
      </c>
      <c r="B3" s="91" t="str">
        <f t="shared" ref="B3" si="0">IFERROR(VLOOKUP(A3,$U$6:$V$23,2,FALSE),"")</f>
        <v>Sredstva učešća za pomoći</v>
      </c>
      <c r="C3" s="96">
        <v>3211</v>
      </c>
      <c r="D3" s="91" t="str">
        <f>IFERROR(VLOOKUP(C3,$X$5:$Z$129,2,FALSE),"")</f>
        <v>Službena putovanja</v>
      </c>
      <c r="E3" s="129" t="s">
        <v>872</v>
      </c>
      <c r="F3" s="91" t="str">
        <f>IFERROR(VLOOKUP(E3,$AD$6:$AE$1090,2,FALSE),"")</f>
        <v>Internacionalizacija visokog obrazovanja - razvoj studijskih programa na stranim jezicima u prioritetnim područjima i združenih studija</v>
      </c>
      <c r="G3" s="91" t="str">
        <f>IFERROR(VLOOKUP(E3,$AD$6:$AG$1090,4,FALSE),"")</f>
        <v>0942</v>
      </c>
      <c r="H3" s="128">
        <v>796</v>
      </c>
      <c r="I3" s="128"/>
      <c r="J3" s="128"/>
      <c r="K3" s="143"/>
      <c r="L3" s="142"/>
      <c r="M3" s="142"/>
      <c r="N3" s="143"/>
      <c r="O3" s="322"/>
      <c r="P3" s="95"/>
      <c r="R3" s="86" t="str">
        <f>LEFT(C3,3)</f>
        <v>321</v>
      </c>
      <c r="S3" s="86" t="str">
        <f>LEFT(C3,2)</f>
        <v>32</v>
      </c>
      <c r="T3" s="86" t="str">
        <f>MID(G3,2,2)</f>
        <v>94</v>
      </c>
    </row>
    <row r="4" spans="1:33">
      <c r="A4" s="96">
        <v>12</v>
      </c>
      <c r="B4" s="91" t="str">
        <f t="shared" ref="B4:B67" si="1">IFERROR(VLOOKUP(A4,$U$6:$V$23,2,FALSE),"")</f>
        <v>Sredstva učešća za pomoći</v>
      </c>
      <c r="C4" s="96">
        <v>3213</v>
      </c>
      <c r="D4" s="91" t="str">
        <f t="shared" ref="D4:D67" si="2">IFERROR(VLOOKUP(C4,$X$5:$Z$129,2,FALSE),"")</f>
        <v>Stručno usavršavanje zaposlenika</v>
      </c>
      <c r="E4" s="129" t="s">
        <v>872</v>
      </c>
      <c r="F4" s="91" t="str">
        <f t="shared" ref="F4:F67" si="3">IFERROR(VLOOKUP(E4,$AD$6:$AE$1090,2,FALSE),"")</f>
        <v>Internacionalizacija visokog obrazovanja - razvoj studijskih programa na stranim jezicima u prioritetnim područjima i združenih studija</v>
      </c>
      <c r="G4" s="91" t="str">
        <f t="shared" ref="G4:G67" si="4">IFERROR(VLOOKUP(E4,$AD$6:$AG$1090,4,FALSE),"")</f>
        <v>0942</v>
      </c>
      <c r="H4" s="128">
        <v>2986</v>
      </c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>321</v>
      </c>
      <c r="S4" s="86" t="str">
        <f t="shared" ref="S4:S67" si="6">LEFT(C4,2)</f>
        <v>32</v>
      </c>
      <c r="T4" s="86" t="str">
        <f t="shared" ref="T4:T67" si="7">MID(G4,2,2)</f>
        <v>94</v>
      </c>
      <c r="X4" s="92"/>
      <c r="Y4" s="92"/>
    </row>
    <row r="5" spans="1:33">
      <c r="A5" s="96">
        <v>12</v>
      </c>
      <c r="B5" s="91" t="str">
        <f t="shared" si="1"/>
        <v>Sredstva učešća za pomoći</v>
      </c>
      <c r="C5" s="96">
        <v>3233</v>
      </c>
      <c r="D5" s="91" t="str">
        <f t="shared" si="2"/>
        <v>Usluge promidžbe i informiranja</v>
      </c>
      <c r="E5" s="129" t="s">
        <v>872</v>
      </c>
      <c r="F5" s="91" t="str">
        <f t="shared" si="3"/>
        <v>Internacionalizacija visokog obrazovanja - razvoj studijskih programa na stranim jezicima u prioritetnim područjima i združenih studija</v>
      </c>
      <c r="G5" s="91" t="str">
        <f t="shared" si="4"/>
        <v>0942</v>
      </c>
      <c r="H5" s="128">
        <v>1593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323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12</v>
      </c>
      <c r="B6" s="91" t="str">
        <f t="shared" si="1"/>
        <v>Sredstva učešća za pomoći</v>
      </c>
      <c r="C6" s="96">
        <v>3237</v>
      </c>
      <c r="D6" s="91" t="str">
        <f t="shared" si="2"/>
        <v>Intelektualne i osobne usluge</v>
      </c>
      <c r="E6" s="129" t="s">
        <v>872</v>
      </c>
      <c r="F6" s="91" t="str">
        <f t="shared" si="3"/>
        <v>Internacionalizacija visokog obrazovanja - razvoj studijskih programa na stranim jezicima u prioritetnim područjima i združenih studija</v>
      </c>
      <c r="G6" s="91" t="str">
        <f t="shared" si="4"/>
        <v>0942</v>
      </c>
      <c r="H6" s="128">
        <v>337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323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12</v>
      </c>
      <c r="B7" s="91" t="str">
        <f t="shared" si="1"/>
        <v>Sredstva učešća za pomoći</v>
      </c>
      <c r="C7" s="96">
        <v>4123</v>
      </c>
      <c r="D7" s="91" t="str">
        <f t="shared" si="2"/>
        <v>Licence</v>
      </c>
      <c r="E7" s="129" t="s">
        <v>872</v>
      </c>
      <c r="F7" s="91" t="str">
        <f t="shared" si="3"/>
        <v>Internacionalizacija visokog obrazovanja - razvoj studijskih programa na stranim jezicima u prioritetnim područjima i združenih studija</v>
      </c>
      <c r="G7" s="91" t="str">
        <f t="shared" si="4"/>
        <v>0942</v>
      </c>
      <c r="H7" s="128">
        <v>291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412</v>
      </c>
      <c r="S7" s="86" t="str">
        <f t="shared" si="6"/>
        <v>41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12</v>
      </c>
      <c r="B8" s="91" t="str">
        <f t="shared" si="1"/>
        <v>Sredstva učešća za pomoći</v>
      </c>
      <c r="C8" s="96">
        <v>4221</v>
      </c>
      <c r="D8" s="91" t="str">
        <f t="shared" si="2"/>
        <v>Uredska oprema i namještaj</v>
      </c>
      <c r="E8" s="129" t="s">
        <v>872</v>
      </c>
      <c r="F8" s="91" t="str">
        <f t="shared" si="3"/>
        <v>Internacionalizacija visokog obrazovanja - razvoj studijskih programa na stranim jezicima u prioritetnim područjima i združenih studija</v>
      </c>
      <c r="G8" s="91" t="str">
        <f t="shared" si="4"/>
        <v>0942</v>
      </c>
      <c r="H8" s="128">
        <v>1684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422</v>
      </c>
      <c r="S8" s="86" t="str">
        <f t="shared" si="6"/>
        <v>42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12</v>
      </c>
      <c r="B9" s="91" t="str">
        <f t="shared" si="1"/>
        <v>Sredstva učešća za pomoći</v>
      </c>
      <c r="C9" s="96">
        <v>4241</v>
      </c>
      <c r="D9" s="91" t="str">
        <f t="shared" si="2"/>
        <v>Knjige</v>
      </c>
      <c r="E9" s="129" t="s">
        <v>872</v>
      </c>
      <c r="F9" s="91" t="str">
        <f t="shared" si="3"/>
        <v>Internacionalizacija visokog obrazovanja - razvoj studijskih programa na stranim jezicima u prioritetnim područjima i združenih studija</v>
      </c>
      <c r="G9" s="91" t="str">
        <f t="shared" si="4"/>
        <v>0942</v>
      </c>
      <c r="H9" s="128">
        <v>76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424</v>
      </c>
      <c r="S9" s="86" t="str">
        <f t="shared" si="6"/>
        <v>42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561</v>
      </c>
      <c r="B11" s="91" t="str">
        <f t="shared" si="1"/>
        <v>Europski socijalni fond (ESF)</v>
      </c>
      <c r="C11" s="96">
        <v>3211</v>
      </c>
      <c r="D11" s="91" t="str">
        <f t="shared" si="2"/>
        <v>Službena putovanja</v>
      </c>
      <c r="E11" s="129" t="s">
        <v>872</v>
      </c>
      <c r="F11" s="91" t="str">
        <f t="shared" si="3"/>
        <v>Internacionalizacija visokog obrazovanja - razvoj studijskih programa na stranim jezicima u prioritetnim područjima i združenih studija</v>
      </c>
      <c r="G11" s="91" t="str">
        <f t="shared" si="4"/>
        <v>0942</v>
      </c>
      <c r="H11" s="128">
        <v>4513</v>
      </c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561</v>
      </c>
      <c r="B12" s="91" t="str">
        <f t="shared" si="1"/>
        <v>Europski socijalni fond (ESF)</v>
      </c>
      <c r="C12" s="96">
        <v>3213</v>
      </c>
      <c r="D12" s="91" t="str">
        <f t="shared" si="2"/>
        <v>Stručno usavršavanje zaposlenika</v>
      </c>
      <c r="E12" s="129" t="s">
        <v>872</v>
      </c>
      <c r="F12" s="91" t="str">
        <f t="shared" si="3"/>
        <v>Internacionalizacija visokog obrazovanja - razvoj studijskih programa na stranim jezicima u prioritetnim područjima i združenih studija</v>
      </c>
      <c r="G12" s="91" t="str">
        <f t="shared" si="4"/>
        <v>0942</v>
      </c>
      <c r="H12" s="128">
        <v>16922</v>
      </c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561</v>
      </c>
      <c r="B13" s="91" t="str">
        <f t="shared" si="1"/>
        <v>Europski socijalni fond (ESF)</v>
      </c>
      <c r="C13" s="96">
        <v>3233</v>
      </c>
      <c r="D13" s="91" t="str">
        <f t="shared" si="2"/>
        <v>Usluge promidžbe i informiranja</v>
      </c>
      <c r="E13" s="129" t="s">
        <v>872</v>
      </c>
      <c r="F13" s="91" t="str">
        <f t="shared" si="3"/>
        <v>Internacionalizacija visokog obrazovanja - razvoj studijskih programa na stranim jezicima u prioritetnim područjima i združenih studija</v>
      </c>
      <c r="G13" s="91" t="str">
        <f t="shared" si="4"/>
        <v>0942</v>
      </c>
      <c r="H13" s="128">
        <v>9026</v>
      </c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>323</v>
      </c>
      <c r="S13" s="86" t="str">
        <f t="shared" si="6"/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561</v>
      </c>
      <c r="B14" s="91" t="str">
        <f t="shared" si="1"/>
        <v>Europski socijalni fond (ESF)</v>
      </c>
      <c r="C14" s="96">
        <v>3237</v>
      </c>
      <c r="D14" s="91" t="str">
        <f t="shared" si="2"/>
        <v>Intelektualne i osobne usluge</v>
      </c>
      <c r="E14" s="129" t="s">
        <v>872</v>
      </c>
      <c r="F14" s="91" t="str">
        <f t="shared" si="3"/>
        <v>Internacionalizacija visokog obrazovanja - razvoj studijskih programa na stranim jezicima u prioritetnim područjima i združenih studija</v>
      </c>
      <c r="G14" s="91" t="str">
        <f t="shared" si="4"/>
        <v>0942</v>
      </c>
      <c r="H14" s="128">
        <v>1909</v>
      </c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>323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561</v>
      </c>
      <c r="B15" s="91" t="str">
        <f t="shared" si="1"/>
        <v>Europski socijalni fond (ESF)</v>
      </c>
      <c r="C15" s="96">
        <v>4123</v>
      </c>
      <c r="D15" s="91" t="str">
        <f t="shared" si="2"/>
        <v>Licence</v>
      </c>
      <c r="E15" s="129" t="s">
        <v>872</v>
      </c>
      <c r="F15" s="91" t="str">
        <f t="shared" si="3"/>
        <v>Internacionalizacija visokog obrazovanja - razvoj studijskih programa na stranim jezicima u prioritetnim područjima i združenih studija</v>
      </c>
      <c r="G15" s="91" t="str">
        <f t="shared" si="4"/>
        <v>0942</v>
      </c>
      <c r="H15" s="128">
        <v>1647</v>
      </c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>412</v>
      </c>
      <c r="S15" s="86" t="str">
        <f t="shared" si="6"/>
        <v>41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561</v>
      </c>
      <c r="B16" s="91" t="str">
        <f t="shared" si="1"/>
        <v>Europski socijalni fond (ESF)</v>
      </c>
      <c r="C16" s="96">
        <v>4221</v>
      </c>
      <c r="D16" s="91" t="str">
        <f t="shared" si="2"/>
        <v>Uredska oprema i namještaj</v>
      </c>
      <c r="E16" s="129" t="s">
        <v>872</v>
      </c>
      <c r="F16" s="91" t="str">
        <f t="shared" si="3"/>
        <v>Internacionalizacija visokog obrazovanja - razvoj studijskih programa na stranim jezicima u prioritetnim područjima i združenih studija</v>
      </c>
      <c r="G16" s="91" t="str">
        <f t="shared" si="4"/>
        <v>0942</v>
      </c>
      <c r="H16" s="128">
        <v>9541</v>
      </c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>422</v>
      </c>
      <c r="S16" s="86" t="str">
        <f t="shared" si="6"/>
        <v>42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561</v>
      </c>
      <c r="B17" s="91" t="str">
        <f t="shared" si="1"/>
        <v>Europski socijalni fond (ESF)</v>
      </c>
      <c r="C17" s="96">
        <v>4241</v>
      </c>
      <c r="D17" s="91" t="str">
        <f t="shared" si="2"/>
        <v>Knjige</v>
      </c>
      <c r="E17" s="129" t="s">
        <v>872</v>
      </c>
      <c r="F17" s="91" t="str">
        <f t="shared" si="3"/>
        <v>Internacionalizacija visokog obrazovanja - razvoj studijskih programa na stranim jezicima u prioritetnim područjima i združenih studija</v>
      </c>
      <c r="G17" s="91" t="str">
        <f t="shared" si="4"/>
        <v>0942</v>
      </c>
      <c r="H17" s="128">
        <v>433</v>
      </c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>424</v>
      </c>
      <c r="S17" s="86" t="str">
        <f t="shared" si="6"/>
        <v>42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52</v>
      </c>
      <c r="B19" s="91" t="str">
        <f t="shared" si="1"/>
        <v>Ostale pomoći</v>
      </c>
      <c r="C19" s="96">
        <v>3213</v>
      </c>
      <c r="D19" s="91" t="str">
        <f t="shared" si="2"/>
        <v>Stručno usavršavanje zaposlenika</v>
      </c>
      <c r="E19" s="129" t="s">
        <v>2234</v>
      </c>
      <c r="F19" s="91" t="str">
        <f t="shared" si="3"/>
        <v>Erasmus+</v>
      </c>
      <c r="G19" s="91" t="str">
        <f t="shared" si="4"/>
        <v>0942</v>
      </c>
      <c r="H19" s="128">
        <v>8939</v>
      </c>
      <c r="I19" s="128">
        <v>10829</v>
      </c>
      <c r="J19" s="128">
        <v>1093</v>
      </c>
      <c r="K19" s="143"/>
      <c r="L19" s="142"/>
      <c r="M19" s="142"/>
      <c r="N19" s="143"/>
      <c r="O19" s="322"/>
      <c r="P19" s="95"/>
      <c r="R19" s="86" t="str">
        <f t="shared" si="5"/>
        <v>321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52</v>
      </c>
      <c r="B20" s="91" t="str">
        <f t="shared" si="1"/>
        <v>Ostale pomoći</v>
      </c>
      <c r="C20" s="96">
        <v>3721</v>
      </c>
      <c r="D20" s="91" t="str">
        <f t="shared" si="2"/>
        <v>Naknade građanima i kućanstvima u novcu</v>
      </c>
      <c r="E20" s="129" t="s">
        <v>2234</v>
      </c>
      <c r="F20" s="91" t="str">
        <f t="shared" si="3"/>
        <v>Erasmus+</v>
      </c>
      <c r="G20" s="91" t="str">
        <f t="shared" si="4"/>
        <v>0942</v>
      </c>
      <c r="H20" s="128">
        <v>74039</v>
      </c>
      <c r="I20" s="128">
        <v>21698</v>
      </c>
      <c r="J20" s="128">
        <v>5336</v>
      </c>
      <c r="K20" s="143"/>
      <c r="L20" s="142"/>
      <c r="M20" s="142"/>
      <c r="N20" s="143"/>
      <c r="O20" s="322"/>
      <c r="P20" s="95"/>
      <c r="R20" s="86" t="str">
        <f t="shared" si="5"/>
        <v>372</v>
      </c>
      <c r="S20" s="86" t="str">
        <f t="shared" si="6"/>
        <v>37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52</v>
      </c>
      <c r="B21" s="91" t="str">
        <f t="shared" si="1"/>
        <v>Ostale pomoći</v>
      </c>
      <c r="C21" s="96">
        <v>3299</v>
      </c>
      <c r="D21" s="91" t="str">
        <f t="shared" si="2"/>
        <v>Ostali nespomenuti rashodi poslovanja</v>
      </c>
      <c r="E21" s="129" t="s">
        <v>2234</v>
      </c>
      <c r="F21" s="91" t="str">
        <f t="shared" si="3"/>
        <v>Erasmus+</v>
      </c>
      <c r="G21" s="91" t="str">
        <f t="shared" si="4"/>
        <v>0942</v>
      </c>
      <c r="H21" s="128">
        <v>2651</v>
      </c>
      <c r="I21" s="128"/>
      <c r="J21" s="128">
        <v>1010</v>
      </c>
      <c r="K21" s="143"/>
      <c r="L21" s="142"/>
      <c r="M21" s="142"/>
      <c r="N21" s="143"/>
      <c r="O21" s="322"/>
      <c r="P21" s="95"/>
      <c r="R21" s="86" t="str">
        <f t="shared" si="5"/>
        <v>329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52</v>
      </c>
      <c r="B22" s="91" t="str">
        <f t="shared" si="1"/>
        <v>Ostale pomoći</v>
      </c>
      <c r="C22" s="96">
        <v>3211</v>
      </c>
      <c r="D22" s="91" t="str">
        <f t="shared" si="2"/>
        <v>Službena putovanja</v>
      </c>
      <c r="E22" s="129" t="s">
        <v>2234</v>
      </c>
      <c r="F22" s="91" t="str">
        <f t="shared" si="3"/>
        <v>Erasmus+</v>
      </c>
      <c r="G22" s="91" t="str">
        <f t="shared" si="4"/>
        <v>0942</v>
      </c>
      <c r="H22" s="128">
        <v>200</v>
      </c>
      <c r="I22" s="128">
        <v>200</v>
      </c>
      <c r="J22" s="128">
        <v>200</v>
      </c>
      <c r="K22" s="143"/>
      <c r="L22" s="142"/>
      <c r="M22" s="142"/>
      <c r="N22" s="143"/>
      <c r="O22" s="322"/>
      <c r="P22" s="95"/>
      <c r="R22" s="86" t="str">
        <f t="shared" si="5"/>
        <v>321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52</v>
      </c>
      <c r="B23" s="91" t="str">
        <f t="shared" si="1"/>
        <v>Ostale pomoći</v>
      </c>
      <c r="C23" s="96">
        <v>3237</v>
      </c>
      <c r="D23" s="91" t="str">
        <f t="shared" si="2"/>
        <v>Intelektualne i osobne usluge</v>
      </c>
      <c r="E23" s="129" t="s">
        <v>2234</v>
      </c>
      <c r="F23" s="91" t="str">
        <f t="shared" si="3"/>
        <v>Erasmus+</v>
      </c>
      <c r="G23" s="91" t="str">
        <f t="shared" si="4"/>
        <v>0942</v>
      </c>
      <c r="H23" s="128">
        <v>1000</v>
      </c>
      <c r="I23" s="128"/>
      <c r="J23" s="128">
        <v>1000</v>
      </c>
      <c r="K23" s="143"/>
      <c r="L23" s="142"/>
      <c r="M23" s="142"/>
      <c r="N23" s="143"/>
      <c r="O23" s="322"/>
      <c r="P23" s="95"/>
      <c r="R23" s="86" t="str">
        <f t="shared" si="5"/>
        <v>323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52</v>
      </c>
      <c r="B24" s="91" t="str">
        <f t="shared" si="1"/>
        <v>Ostale pomoći</v>
      </c>
      <c r="C24" s="96">
        <v>3213</v>
      </c>
      <c r="D24" s="91" t="str">
        <f t="shared" si="2"/>
        <v>Stručno usavršavanje zaposlenika</v>
      </c>
      <c r="E24" s="129" t="s">
        <v>2234</v>
      </c>
      <c r="F24" s="91" t="str">
        <f t="shared" si="3"/>
        <v>Erasmus+</v>
      </c>
      <c r="G24" s="91" t="str">
        <f t="shared" si="4"/>
        <v>0942</v>
      </c>
      <c r="H24" s="128">
        <v>1340</v>
      </c>
      <c r="I24" s="128">
        <v>1000</v>
      </c>
      <c r="J24" s="128">
        <v>1000</v>
      </c>
      <c r="K24" s="143"/>
      <c r="L24" s="142"/>
      <c r="M24" s="142"/>
      <c r="N24" s="143"/>
      <c r="O24" s="322"/>
      <c r="P24" s="95"/>
      <c r="R24" s="86" t="str">
        <f t="shared" si="5"/>
        <v>321</v>
      </c>
      <c r="S24" s="86" t="str">
        <f t="shared" si="6"/>
        <v>32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3234</v>
      </c>
      <c r="D25" s="91" t="str">
        <f t="shared" si="2"/>
        <v>Komunalne usluge</v>
      </c>
      <c r="E25" s="129" t="s">
        <v>2234</v>
      </c>
      <c r="F25" s="91" t="str">
        <f t="shared" si="3"/>
        <v>Erasmus+</v>
      </c>
      <c r="G25" s="91" t="str">
        <f t="shared" si="4"/>
        <v>0942</v>
      </c>
      <c r="H25" s="128">
        <v>150</v>
      </c>
      <c r="I25" s="128">
        <v>204</v>
      </c>
      <c r="J25" s="128">
        <v>200</v>
      </c>
      <c r="K25" s="143"/>
      <c r="L25" s="142"/>
      <c r="M25" s="142"/>
      <c r="N25" s="143"/>
      <c r="O25" s="322"/>
      <c r="P25" s="95"/>
      <c r="R25" s="86" t="str">
        <f t="shared" si="5"/>
        <v>323</v>
      </c>
      <c r="S25" s="86" t="str">
        <f t="shared" si="6"/>
        <v>32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3236</v>
      </c>
      <c r="D26" s="91" t="str">
        <f t="shared" si="2"/>
        <v>Zdravstvene i veterinarske usluge</v>
      </c>
      <c r="E26" s="129" t="s">
        <v>2234</v>
      </c>
      <c r="F26" s="91" t="str">
        <f t="shared" si="3"/>
        <v>Erasmus+</v>
      </c>
      <c r="G26" s="91" t="str">
        <f t="shared" si="4"/>
        <v>0942</v>
      </c>
      <c r="H26" s="128">
        <v>100</v>
      </c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>323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3293</v>
      </c>
      <c r="D27" s="91" t="str">
        <f t="shared" si="2"/>
        <v>Reprezentacija</v>
      </c>
      <c r="E27" s="129" t="s">
        <v>2234</v>
      </c>
      <c r="F27" s="91" t="str">
        <f t="shared" si="3"/>
        <v>Erasmus+</v>
      </c>
      <c r="G27" s="91" t="str">
        <f t="shared" si="4"/>
        <v>0942</v>
      </c>
      <c r="H27" s="128">
        <v>150</v>
      </c>
      <c r="I27" s="128">
        <v>100</v>
      </c>
      <c r="J27" s="128">
        <v>100</v>
      </c>
      <c r="K27" s="143"/>
      <c r="L27" s="142"/>
      <c r="M27" s="142"/>
      <c r="N27" s="143"/>
      <c r="O27" s="322"/>
      <c r="P27" s="95"/>
      <c r="R27" s="86" t="str">
        <f t="shared" si="5"/>
        <v>329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tabSelected="1" zoomScale="80" zoomScaleNormal="80" workbookViewId="0">
      <selection activeCell="G14" sqref="G1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1063456</v>
      </c>
      <c r="E5" s="3"/>
      <c r="F5" s="3">
        <v>7763</v>
      </c>
      <c r="G5" s="3">
        <v>1991</v>
      </c>
      <c r="H5" s="3"/>
      <c r="I5" s="3">
        <v>896492</v>
      </c>
      <c r="J5" s="3"/>
      <c r="K5" s="3">
        <v>113219</v>
      </c>
      <c r="L5" s="3"/>
      <c r="M5" s="3"/>
      <c r="N5" s="3">
        <v>43991</v>
      </c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3371002</v>
      </c>
      <c r="E6" s="12">
        <f>+'A.1 PRIHODI'!E8</f>
        <v>2607752</v>
      </c>
      <c r="F6" s="12">
        <f>+'A.1 PRIHODI'!F8</f>
        <v>0</v>
      </c>
      <c r="G6" s="12">
        <f>+'A.1 PRIHODI'!G8</f>
        <v>13273</v>
      </c>
      <c r="H6" s="12">
        <f>+'A.1 PRIHODI'!H8</f>
        <v>0</v>
      </c>
      <c r="I6" s="12">
        <f>+'A.1 PRIHODI'!I8+'B. RAČUN FIN'!I6</f>
        <v>724626</v>
      </c>
      <c r="J6" s="12">
        <f>+'A.1 PRIHODI'!J8</f>
        <v>0</v>
      </c>
      <c r="K6" s="12">
        <f>+'A.1 PRIHODI'!K8</f>
        <v>25351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-732759</v>
      </c>
      <c r="E7" s="197"/>
      <c r="F7" s="197"/>
      <c r="G7" s="197"/>
      <c r="H7" s="197"/>
      <c r="I7" s="197">
        <v>-682758</v>
      </c>
      <c r="J7" s="197"/>
      <c r="K7" s="197">
        <v>-50001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3701699</v>
      </c>
      <c r="E8" s="12">
        <f>+E5+E6+E7</f>
        <v>2607752</v>
      </c>
      <c r="F8" s="12">
        <f t="shared" ref="F8:W8" si="1">+F5+F6+F7</f>
        <v>7763</v>
      </c>
      <c r="G8" s="12">
        <f t="shared" si="1"/>
        <v>15264</v>
      </c>
      <c r="H8" s="12">
        <f t="shared" si="1"/>
        <v>0</v>
      </c>
      <c r="I8" s="12">
        <f t="shared" si="1"/>
        <v>938360</v>
      </c>
      <c r="J8" s="12">
        <f t="shared" si="1"/>
        <v>0</v>
      </c>
      <c r="K8" s="12">
        <f t="shared" si="1"/>
        <v>88569</v>
      </c>
      <c r="L8" s="12">
        <f t="shared" si="1"/>
        <v>0</v>
      </c>
      <c r="M8" s="12">
        <f t="shared" si="1"/>
        <v>0</v>
      </c>
      <c r="N8" s="12">
        <f t="shared" si="1"/>
        <v>43991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3701699</v>
      </c>
      <c r="E9" s="82">
        <f>+'A.2 RASHODI'!E4+'B. RAČUN FIN'!E11</f>
        <v>2607752</v>
      </c>
      <c r="F9" s="82">
        <f>+'A.2 RASHODI'!F4+'B. RAČUN FIN'!F11</f>
        <v>7763</v>
      </c>
      <c r="G9" s="82">
        <f>+'A.2 RASHODI'!G4+'B. RAČUN FIN'!G11</f>
        <v>15264</v>
      </c>
      <c r="H9" s="82">
        <f>+'A.2 RASHODI'!H4+'B. RAČUN FIN'!H11</f>
        <v>0</v>
      </c>
      <c r="I9" s="82">
        <f>+'A.2 RASHODI'!I4+'B. RAČUN FIN'!I11</f>
        <v>938360</v>
      </c>
      <c r="J9" s="82">
        <f>+'A.2 RASHODI'!J4+'B. RAČUN FIN'!J11</f>
        <v>0</v>
      </c>
      <c r="K9" s="82">
        <f>+'A.2 RASHODI'!K4+'B. RAČUN FIN'!K11</f>
        <v>88569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43991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732759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682758</v>
      </c>
      <c r="J13" s="131">
        <f t="shared" si="4"/>
        <v>0</v>
      </c>
      <c r="K13" s="131">
        <f t="shared" si="4"/>
        <v>50001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3398503</v>
      </c>
      <c r="E14" s="12">
        <f>+'A.1 PRIHODI'!E22</f>
        <v>2618149</v>
      </c>
      <c r="F14" s="12">
        <f>+'A.1 PRIHODI'!F22</f>
        <v>0</v>
      </c>
      <c r="G14" s="12">
        <f>+'A.1 PRIHODI'!G22</f>
        <v>13430</v>
      </c>
      <c r="H14" s="12">
        <f>+'A.1 PRIHODI'!H22</f>
        <v>0</v>
      </c>
      <c r="I14" s="12">
        <f>+'A.1 PRIHODI'!I22+'B. RAČUN FIN'!I17</f>
        <v>759500</v>
      </c>
      <c r="J14" s="12">
        <f>+'A.1 PRIHODI'!J22</f>
        <v>0</v>
      </c>
      <c r="K14" s="12">
        <f>+'A.1 PRIHODI'!K22</f>
        <v>7424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-509292</v>
      </c>
      <c r="E15" s="65"/>
      <c r="F15" s="65"/>
      <c r="G15" s="65"/>
      <c r="H15" s="65"/>
      <c r="I15" s="65">
        <v>-485898</v>
      </c>
      <c r="J15" s="65"/>
      <c r="K15" s="65">
        <v>-23394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3621970</v>
      </c>
      <c r="E16" s="12">
        <f>+E13+E14+E15</f>
        <v>2618149</v>
      </c>
      <c r="F16" s="12">
        <f t="shared" ref="F16:W16" si="5">+F13+F14+F15</f>
        <v>0</v>
      </c>
      <c r="G16" s="12">
        <f t="shared" si="5"/>
        <v>13430</v>
      </c>
      <c r="H16" s="12">
        <f t="shared" si="5"/>
        <v>0</v>
      </c>
      <c r="I16" s="12">
        <f t="shared" si="5"/>
        <v>956360</v>
      </c>
      <c r="J16" s="12">
        <f t="shared" si="5"/>
        <v>0</v>
      </c>
      <c r="K16" s="12">
        <f t="shared" si="5"/>
        <v>34031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3621970</v>
      </c>
      <c r="E17" s="82">
        <f>+'A.2 RASHODI'!E21+'B. RAČUN FIN'!E22</f>
        <v>2618149</v>
      </c>
      <c r="F17" s="82">
        <f>+'A.2 RASHODI'!F21+'B. RAČUN FIN'!F22</f>
        <v>0</v>
      </c>
      <c r="G17" s="82">
        <f>+'A.2 RASHODI'!G21+'B. RAČUN FIN'!G22</f>
        <v>13430</v>
      </c>
      <c r="H17" s="82">
        <f>+'A.2 RASHODI'!H21+'B. RAČUN FIN'!H22</f>
        <v>0</v>
      </c>
      <c r="I17" s="82">
        <f>+'A.2 RASHODI'!I21+'B. RAČUN FIN'!I22</f>
        <v>956360</v>
      </c>
      <c r="J17" s="82">
        <f>+'A.2 RASHODI'!J21+'B. RAČUN FIN'!J22</f>
        <v>0</v>
      </c>
      <c r="K17" s="82">
        <f>+'A.2 RASHODI'!K21+'B. RAČUN FIN'!K22</f>
        <v>34031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509292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485898</v>
      </c>
      <c r="J21" s="131">
        <f t="shared" si="8"/>
        <v>0</v>
      </c>
      <c r="K21" s="131">
        <f t="shared" si="8"/>
        <v>23394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3429524</v>
      </c>
      <c r="E22" s="12">
        <f>+'A.1 PRIHODI'!E36</f>
        <v>2628594</v>
      </c>
      <c r="F22" s="12">
        <f>+'A.1 PRIHODI'!F36</f>
        <v>0</v>
      </c>
      <c r="G22" s="12">
        <f>+'A.1 PRIHODI'!G36</f>
        <v>13930</v>
      </c>
      <c r="H22" s="12">
        <f>+'A.1 PRIHODI'!H36</f>
        <v>0</v>
      </c>
      <c r="I22" s="12">
        <f>+'A.1 PRIHODI'!I36+'B. RAČUN FIN'!I28</f>
        <v>787000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-318455</v>
      </c>
      <c r="E23" s="65"/>
      <c r="F23" s="65"/>
      <c r="G23" s="65"/>
      <c r="H23" s="65"/>
      <c r="I23" s="65">
        <v>-305000</v>
      </c>
      <c r="J23" s="65"/>
      <c r="K23" s="65">
        <v>-13455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3620361</v>
      </c>
      <c r="E24" s="12">
        <f>+E21+E22+E23</f>
        <v>2628594</v>
      </c>
      <c r="F24" s="12">
        <f t="shared" ref="F24:W24" si="9">+F21+F22+F23</f>
        <v>0</v>
      </c>
      <c r="G24" s="12">
        <f t="shared" si="9"/>
        <v>13930</v>
      </c>
      <c r="H24" s="12">
        <f t="shared" si="9"/>
        <v>0</v>
      </c>
      <c r="I24" s="12">
        <f t="shared" si="9"/>
        <v>967898</v>
      </c>
      <c r="J24" s="12">
        <f t="shared" si="9"/>
        <v>0</v>
      </c>
      <c r="K24" s="12">
        <f t="shared" si="9"/>
        <v>9939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3620361</v>
      </c>
      <c r="E25" s="82">
        <f>+'A.2 RASHODI'!E38+'B. RAČUN FIN'!E33</f>
        <v>2628594</v>
      </c>
      <c r="F25" s="82">
        <f>+'A.2 RASHODI'!F38+'B. RAČUN FIN'!F33</f>
        <v>0</v>
      </c>
      <c r="G25" s="82">
        <f>+'A.2 RASHODI'!G38+'B. RAČUN FIN'!G33</f>
        <v>13930</v>
      </c>
      <c r="H25" s="82">
        <f>+'A.2 RASHODI'!H38+'B. RAČUN FIN'!H33</f>
        <v>0</v>
      </c>
      <c r="I25" s="82">
        <f>+'A.2 RASHODI'!I38+'B. RAČUN FIN'!I33</f>
        <v>967898</v>
      </c>
      <c r="J25" s="82">
        <f>+'A.2 RASHODI'!J38+'B. RAČUN FIN'!J33</f>
        <v>0</v>
      </c>
      <c r="K25" s="82">
        <f>+'A.2 RASHODI'!K38+'B. RAČUN FIN'!K33</f>
        <v>9939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C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3371002</v>
      </c>
      <c r="E8" s="69">
        <f>+E19+E16</f>
        <v>2607752</v>
      </c>
      <c r="F8" s="69">
        <f>+F19+F16</f>
        <v>0</v>
      </c>
      <c r="G8" s="69">
        <f>+G19+G16</f>
        <v>13273</v>
      </c>
      <c r="H8" s="69">
        <f t="shared" ref="H8:V8" si="0">+H19+H16</f>
        <v>0</v>
      </c>
      <c r="I8" s="69">
        <f t="shared" si="0"/>
        <v>724626</v>
      </c>
      <c r="J8" s="69">
        <f>+J19+J16</f>
        <v>0</v>
      </c>
      <c r="K8" s="69">
        <f t="shared" si="0"/>
        <v>25351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25351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25351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27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27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720642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720642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12848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12848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2607752</v>
      </c>
      <c r="E14" s="132">
        <f>SUMIFS('Unos prihoda i primitaka'!$G$3:$G$501,'Unos prihoda i primitaka'!$C$3:$C$501,"=11",'Unos prihoda i primitaka'!$L$3:$L$501,"=67")</f>
        <v>2607752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4382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398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3984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3371002</v>
      </c>
      <c r="E16" s="4">
        <f t="shared" ref="E16:V16" si="2">SUM(E9:E15)</f>
        <v>2607752</v>
      </c>
      <c r="F16" s="4">
        <f t="shared" si="2"/>
        <v>0</v>
      </c>
      <c r="G16" s="4">
        <f t="shared" si="2"/>
        <v>13273</v>
      </c>
      <c r="H16" s="4">
        <f t="shared" si="2"/>
        <v>0</v>
      </c>
      <c r="I16" s="4">
        <f t="shared" si="2"/>
        <v>724626</v>
      </c>
      <c r="J16" s="4">
        <f t="shared" si="2"/>
        <v>0</v>
      </c>
      <c r="K16" s="4">
        <f t="shared" si="2"/>
        <v>25351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3398503</v>
      </c>
      <c r="E22" s="69">
        <f t="shared" ref="E22:V22" si="4">+E33+E30</f>
        <v>2618149</v>
      </c>
      <c r="F22" s="69">
        <f t="shared" si="4"/>
        <v>0</v>
      </c>
      <c r="G22" s="69">
        <f t="shared" si="4"/>
        <v>13430</v>
      </c>
      <c r="H22" s="69">
        <f t="shared" si="4"/>
        <v>0</v>
      </c>
      <c r="I22" s="69">
        <f t="shared" si="4"/>
        <v>759500</v>
      </c>
      <c r="J22" s="69">
        <f t="shared" si="4"/>
        <v>0</v>
      </c>
      <c r="K22" s="69">
        <f t="shared" si="4"/>
        <v>7424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7424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7424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30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30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755000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755000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12900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12900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2618149</v>
      </c>
      <c r="E28" s="132">
        <f>SUMIFS('Unos prihoda i primitaka'!$H$3:$H$501,'Unos prihoda i primitaka'!$C$3:$C$501,"=11",'Unos prihoda i primitaka'!$L$3:$L$501,"=67")</f>
        <v>2618149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5000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500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4500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3398503</v>
      </c>
      <c r="E30" s="4">
        <f t="shared" ref="E30:V30" si="6">SUM(E23:E29)</f>
        <v>2618149</v>
      </c>
      <c r="F30" s="4">
        <f t="shared" si="6"/>
        <v>0</v>
      </c>
      <c r="G30" s="4">
        <f t="shared" si="6"/>
        <v>13430</v>
      </c>
      <c r="H30" s="4">
        <f t="shared" si="6"/>
        <v>0</v>
      </c>
      <c r="I30" s="4">
        <f t="shared" si="6"/>
        <v>759500</v>
      </c>
      <c r="J30" s="4">
        <f t="shared" si="6"/>
        <v>0</v>
      </c>
      <c r="K30" s="4">
        <f t="shared" si="6"/>
        <v>7424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3429524</v>
      </c>
      <c r="E36" s="69">
        <f t="shared" ref="E36:V36" si="9">+E47+E44</f>
        <v>2628594</v>
      </c>
      <c r="F36" s="69">
        <f t="shared" si="9"/>
        <v>0</v>
      </c>
      <c r="G36" s="69">
        <f t="shared" si="9"/>
        <v>13930</v>
      </c>
      <c r="H36" s="69">
        <f t="shared" si="9"/>
        <v>0</v>
      </c>
      <c r="I36" s="69">
        <f t="shared" si="9"/>
        <v>787000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30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30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782000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782000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13100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13100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2628594</v>
      </c>
      <c r="E42" s="132">
        <f>SUMIFS('Unos prihoda i primitaka'!$I$3:$I$501,'Unos prihoda i primitaka'!$C$3:$C$501,"=11",'Unos prihoda i primitaka'!$L$3:$L$501,"=67")</f>
        <v>2628594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5800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800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5000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3429524</v>
      </c>
      <c r="E44" s="4">
        <f t="shared" ref="E44:V44" si="10">SUM(E37:E43)</f>
        <v>2628594</v>
      </c>
      <c r="F44" s="4">
        <f t="shared" si="10"/>
        <v>0</v>
      </c>
      <c r="G44" s="4">
        <f t="shared" si="10"/>
        <v>13930</v>
      </c>
      <c r="H44" s="4">
        <f t="shared" si="10"/>
        <v>0</v>
      </c>
      <c r="I44" s="4">
        <f t="shared" si="10"/>
        <v>787000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3701699</v>
      </c>
      <c r="E4" s="70">
        <f>E5+E13</f>
        <v>2607752</v>
      </c>
      <c r="F4" s="70">
        <f t="shared" ref="F4:W4" si="0">F5+F13</f>
        <v>7763</v>
      </c>
      <c r="G4" s="70">
        <f t="shared" si="0"/>
        <v>15264</v>
      </c>
      <c r="H4" s="70">
        <f t="shared" si="0"/>
        <v>0</v>
      </c>
      <c r="I4" s="70">
        <f t="shared" si="0"/>
        <v>938360</v>
      </c>
      <c r="J4" s="70">
        <f t="shared" si="0"/>
        <v>0</v>
      </c>
      <c r="K4" s="70">
        <f>K5+K13</f>
        <v>88569</v>
      </c>
      <c r="L4" s="70">
        <f t="shared" si="0"/>
        <v>0</v>
      </c>
      <c r="M4" s="70">
        <f t="shared" si="0"/>
        <v>0</v>
      </c>
      <c r="N4" s="70">
        <f t="shared" si="0"/>
        <v>43991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3510244</v>
      </c>
      <c r="E5" s="78">
        <f t="shared" ref="E5:G5" si="2">SUM(E6:E12)</f>
        <v>2543455</v>
      </c>
      <c r="F5" s="78">
        <f t="shared" si="2"/>
        <v>5712</v>
      </c>
      <c r="G5" s="78">
        <f t="shared" si="2"/>
        <v>15264</v>
      </c>
      <c r="H5" s="78">
        <f>SUM(H6:H12)</f>
        <v>0</v>
      </c>
      <c r="I5" s="78">
        <f t="shared" ref="I5:K5" si="3">SUM(I6:I12)</f>
        <v>824874</v>
      </c>
      <c r="J5" s="78">
        <f t="shared" si="3"/>
        <v>0</v>
      </c>
      <c r="K5" s="78">
        <f t="shared" si="3"/>
        <v>88569</v>
      </c>
      <c r="L5" s="78">
        <f>SUM(L6:L12)</f>
        <v>0</v>
      </c>
      <c r="M5" s="78">
        <f t="shared" ref="M5:O5" si="4">SUM(M6:M12)</f>
        <v>0</v>
      </c>
      <c r="N5" s="78">
        <f t="shared" si="4"/>
        <v>32370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2658484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2170632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487852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764864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371675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5712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15264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325313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14530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32370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6221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1148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5073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74039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74039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6636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6636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191455</v>
      </c>
      <c r="E13" s="79">
        <f t="shared" ref="E13:G13" si="6">SUM(E14:E18)</f>
        <v>64297</v>
      </c>
      <c r="F13" s="79">
        <f t="shared" si="6"/>
        <v>2051</v>
      </c>
      <c r="G13" s="79">
        <f t="shared" si="6"/>
        <v>0</v>
      </c>
      <c r="H13" s="79">
        <f>SUM(H14:H18)</f>
        <v>0</v>
      </c>
      <c r="I13" s="79">
        <f t="shared" ref="I13:K13" si="7">SUM(I14:I18)</f>
        <v>113486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11621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117390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15980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291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99472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1647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74065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48317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1760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14014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9974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3621970</v>
      </c>
      <c r="E21" s="70">
        <f>+E22+E30</f>
        <v>2618149</v>
      </c>
      <c r="F21" s="70">
        <f t="shared" ref="F21:W21" si="11">+F22+F30</f>
        <v>0</v>
      </c>
      <c r="G21" s="70">
        <f t="shared" si="11"/>
        <v>13430</v>
      </c>
      <c r="H21" s="70">
        <f t="shared" si="11"/>
        <v>0</v>
      </c>
      <c r="I21" s="70">
        <f t="shared" si="11"/>
        <v>956360</v>
      </c>
      <c r="J21" s="70">
        <f t="shared" si="11"/>
        <v>0</v>
      </c>
      <c r="K21" s="70">
        <f t="shared" si="11"/>
        <v>34031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3453773</v>
      </c>
      <c r="E22" s="78">
        <f t="shared" ref="E22:W22" si="12">SUM(E23:E29)</f>
        <v>2553852</v>
      </c>
      <c r="F22" s="78">
        <f t="shared" si="12"/>
        <v>0</v>
      </c>
      <c r="G22" s="78">
        <f t="shared" si="12"/>
        <v>13430</v>
      </c>
      <c r="H22" s="78">
        <f>SUM(H23:H29)</f>
        <v>0</v>
      </c>
      <c r="I22" s="78">
        <f t="shared" si="12"/>
        <v>852460</v>
      </c>
      <c r="J22" s="78">
        <f t="shared" si="12"/>
        <v>0</v>
      </c>
      <c r="K22" s="78">
        <f t="shared" si="12"/>
        <v>34031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2681529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2181029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500500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736838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371675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13430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339400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12333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6708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1148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5560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21698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21698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7000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7000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168197</v>
      </c>
      <c r="E30" s="79">
        <f t="shared" ref="E30:G30" si="13">SUM(E31:E35)</f>
        <v>64297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103900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103980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15980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88000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64217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48317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15900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3620361</v>
      </c>
      <c r="E38" s="70">
        <f>E39+E47</f>
        <v>2628594</v>
      </c>
      <c r="F38" s="70">
        <f t="shared" ref="F38:W38" si="18">F39+F47</f>
        <v>0</v>
      </c>
      <c r="G38" s="70">
        <f t="shared" si="18"/>
        <v>13930</v>
      </c>
      <c r="H38" s="70">
        <f t="shared" si="18"/>
        <v>0</v>
      </c>
      <c r="I38" s="70">
        <f t="shared" si="18"/>
        <v>967898</v>
      </c>
      <c r="J38" s="70">
        <f t="shared" si="18"/>
        <v>0</v>
      </c>
      <c r="K38" s="70">
        <f t="shared" si="18"/>
        <v>9939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3451164</v>
      </c>
      <c r="E39" s="78">
        <f t="shared" ref="E39:G39" si="19">SUM(E40:E46)</f>
        <v>2564297</v>
      </c>
      <c r="F39" s="78">
        <f t="shared" si="19"/>
        <v>0</v>
      </c>
      <c r="G39" s="78">
        <f t="shared" si="19"/>
        <v>13930</v>
      </c>
      <c r="H39" s="78">
        <f>SUM(H40:H46)</f>
        <v>0</v>
      </c>
      <c r="I39" s="78">
        <f t="shared" ref="I39:K39" si="20">SUM(I40:I46)</f>
        <v>862998</v>
      </c>
      <c r="J39" s="78">
        <f t="shared" si="20"/>
        <v>0</v>
      </c>
      <c r="K39" s="78">
        <f t="shared" si="20"/>
        <v>9939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2699474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2191474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508000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732646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371675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13930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342438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4603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6708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1148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5560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5336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5336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7000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7000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169197</v>
      </c>
      <c r="E47" s="79">
        <f t="shared" ref="E47:G47" si="23">SUM(E48:E52)</f>
        <v>64297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104900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102980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15980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87000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66217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48317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17900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B3" sqref="A1:E3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3701699</v>
      </c>
      <c r="D5" s="339">
        <f t="shared" ref="D5:E5" si="0">+D6+D9+D11+D14+D25+D28+D30</f>
        <v>3621970</v>
      </c>
      <c r="E5" s="339">
        <f t="shared" si="0"/>
        <v>3620361</v>
      </c>
    </row>
    <row r="6" spans="1:193">
      <c r="A6" s="312">
        <v>1</v>
      </c>
      <c r="B6" s="67" t="s">
        <v>5131</v>
      </c>
      <c r="C6" s="338">
        <f>+C7+C8</f>
        <v>2615515</v>
      </c>
      <c r="D6" s="338">
        <f t="shared" ref="D6:E6" si="1">+D7+D8</f>
        <v>2618149</v>
      </c>
      <c r="E6" s="338">
        <f t="shared" si="1"/>
        <v>2628594</v>
      </c>
    </row>
    <row r="7" spans="1:193">
      <c r="A7" s="309">
        <v>11</v>
      </c>
      <c r="B7" s="48" t="s">
        <v>5118</v>
      </c>
      <c r="C7" s="337">
        <f>+'A.2 RASHODI'!E4</f>
        <v>2607752</v>
      </c>
      <c r="D7" s="337">
        <f>+'A.2 RASHODI'!E21</f>
        <v>2618149</v>
      </c>
      <c r="E7" s="337">
        <f>+'A.2 RASHODI'!E38</f>
        <v>2628594</v>
      </c>
    </row>
    <row r="8" spans="1:193">
      <c r="A8" s="309">
        <v>12</v>
      </c>
      <c r="B8" s="48" t="s">
        <v>232</v>
      </c>
      <c r="C8" s="337">
        <f>+'A.2 RASHODI'!F4</f>
        <v>7763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15264</v>
      </c>
      <c r="D9" s="338">
        <f t="shared" ref="D9:E9" si="2">+D10</f>
        <v>13430</v>
      </c>
      <c r="E9" s="338">
        <f t="shared" si="2"/>
        <v>13930</v>
      </c>
    </row>
    <row r="10" spans="1:193">
      <c r="A10" s="309">
        <v>31</v>
      </c>
      <c r="B10" s="48" t="s">
        <v>5119</v>
      </c>
      <c r="C10" s="337">
        <f>+'A.2 RASHODI'!G4</f>
        <v>15264</v>
      </c>
      <c r="D10" s="337">
        <f>+'A.2 RASHODI'!G21</f>
        <v>13430</v>
      </c>
      <c r="E10" s="337">
        <f>+'A.2 RASHODI'!G38</f>
        <v>13930</v>
      </c>
    </row>
    <row r="11" spans="1:193">
      <c r="A11" s="312">
        <v>4</v>
      </c>
      <c r="B11" s="67" t="s">
        <v>5133</v>
      </c>
      <c r="C11" s="338">
        <f>+C12+C13</f>
        <v>938360</v>
      </c>
      <c r="D11" s="338">
        <f t="shared" ref="D11:E11" si="3">+D12+D13</f>
        <v>956360</v>
      </c>
      <c r="E11" s="338">
        <f t="shared" si="3"/>
        <v>967898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938360</v>
      </c>
      <c r="D13" s="337">
        <f>+'A.2 RASHODI'!I21</f>
        <v>956360</v>
      </c>
      <c r="E13" s="337">
        <f>+'A.2 RASHODI'!I38</f>
        <v>967898</v>
      </c>
    </row>
    <row r="14" spans="1:193">
      <c r="A14" s="312">
        <v>5</v>
      </c>
      <c r="B14" s="67" t="s">
        <v>5134</v>
      </c>
      <c r="C14" s="338">
        <f>SUM(C15:C24)</f>
        <v>132560</v>
      </c>
      <c r="D14" s="338">
        <f t="shared" ref="D14:E14" si="4">SUM(D15:D24)</f>
        <v>34031</v>
      </c>
      <c r="E14" s="338">
        <f t="shared" si="4"/>
        <v>9939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88569</v>
      </c>
      <c r="D16" s="337">
        <f>+'A.2 RASHODI'!K21</f>
        <v>34031</v>
      </c>
      <c r="E16" s="337">
        <f>+'A.2 RASHODI'!K38</f>
        <v>9939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43991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3701699</v>
      </c>
      <c r="D5" s="70">
        <f t="shared" ref="D5:E5" si="0">+D6+D15+D21+D28+D38+D45+D52+D59+D66+D75</f>
        <v>3621970</v>
      </c>
      <c r="E5" s="70">
        <f t="shared" si="0"/>
        <v>3620361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3701699</v>
      </c>
      <c r="D66" s="345">
        <f>SUM(D67:D74)</f>
        <v>3621970</v>
      </c>
      <c r="E66" s="345">
        <f>SUM(E67:E74)</f>
        <v>3620361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3701699</v>
      </c>
      <c r="D70" s="337">
        <f>SUMIF('Unos rashoda i izdataka'!$R$3:$R$501,'A.4 RASHODI FUNK'!$A70,'Unos rashoda i izdataka'!$K$3:$K$501)+SUMIF('Unos rashoda P4'!$T$3:$T$501,'A.4 RASHODI FUNK'!$A70,'Unos rashoda P4'!$I$3:$I$501)</f>
        <v>3621970</v>
      </c>
      <c r="E70" s="337">
        <f>SUMIF('Unos rashoda i izdataka'!$R$3:$R$501,'A.4 RASHODI FUNK'!$A70,'Unos rashoda i izdataka'!$L$3:$L$501)+SUMIF('Unos rashoda P4'!$T$3:$T$501,'A.4 RASHODI FUNK'!$A70,'Unos rashoda P4'!$J$3:$J$501)</f>
        <v>3620361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Računovodstvo</cp:lastModifiedBy>
  <cp:lastPrinted>2022-09-28T07:57:46Z</cp:lastPrinted>
  <dcterms:created xsi:type="dcterms:W3CDTF">2018-09-10T07:36:17Z</dcterms:created>
  <dcterms:modified xsi:type="dcterms:W3CDTF">2022-12-12T14:29:51Z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