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čunovodstvo\Desktop\PLANIRANJE 2022\PLAN 2022\Upravno\"/>
    </mc:Choice>
  </mc:AlternateContent>
  <xr:revisionPtr revIDLastSave="0" documentId="8_{0815688D-5278-4AAD-8F65-451D00A63C4C}" xr6:coauthVersionLast="37" xr6:coauthVersionMax="37" xr10:uidLastSave="{00000000-0000-0000-0000-000000000000}"/>
  <bookViews>
    <workbookView xWindow="0" yWindow="0" windowWidth="21570" windowHeight="7380" activeTab="1" xr2:uid="{32B53CF3-98E9-43AE-A497-ABF4A988A273}"/>
  </bookViews>
  <sheets>
    <sheet name="Prihodi" sheetId="1" r:id="rId1"/>
    <sheet name="Rashodi" sheetId="2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2" l="1"/>
  <c r="G30" i="2"/>
  <c r="F30" i="2"/>
  <c r="G29" i="2"/>
  <c r="F29" i="2"/>
  <c r="F28" i="2" s="1"/>
  <c r="E28" i="2"/>
  <c r="D28" i="2"/>
  <c r="G28" i="2" s="1"/>
  <c r="G27" i="2"/>
  <c r="F27" i="2"/>
  <c r="G26" i="2"/>
  <c r="F26" i="2"/>
  <c r="E25" i="2"/>
  <c r="D25" i="2"/>
  <c r="G25" i="2" s="1"/>
  <c r="C25" i="2"/>
  <c r="G24" i="2"/>
  <c r="F24" i="2"/>
  <c r="G23" i="2"/>
  <c r="F23" i="2"/>
  <c r="G22" i="2"/>
  <c r="F22" i="2"/>
  <c r="G21" i="2"/>
  <c r="F21" i="2"/>
  <c r="G20" i="2"/>
  <c r="F20" i="2"/>
  <c r="G19" i="2"/>
  <c r="F19" i="2"/>
  <c r="G18" i="2"/>
  <c r="F18" i="2"/>
  <c r="G17" i="2"/>
  <c r="F17" i="2"/>
  <c r="E17" i="2"/>
  <c r="D17" i="2"/>
  <c r="G16" i="2"/>
  <c r="F16" i="2"/>
  <c r="G15" i="2"/>
  <c r="F15" i="2"/>
  <c r="G14" i="2"/>
  <c r="F14" i="2"/>
  <c r="G13" i="2"/>
  <c r="F13" i="2"/>
  <c r="G12" i="2"/>
  <c r="F12" i="2"/>
  <c r="E11" i="2"/>
  <c r="G11" i="2" s="1"/>
  <c r="D11" i="2"/>
  <c r="G10" i="2"/>
  <c r="F10" i="2"/>
  <c r="G9" i="2"/>
  <c r="F9" i="2"/>
  <c r="G8" i="2"/>
  <c r="F8" i="2"/>
  <c r="G7" i="2"/>
  <c r="F7" i="2"/>
  <c r="E7" i="2"/>
  <c r="D7" i="2"/>
  <c r="C7" i="2"/>
  <c r="C6" i="2" s="1"/>
  <c r="C5" i="2" s="1"/>
  <c r="D6" i="2"/>
  <c r="D5" i="2" s="1"/>
  <c r="F16" i="1"/>
  <c r="G15" i="1"/>
  <c r="F15" i="1"/>
  <c r="F14" i="1"/>
  <c r="G13" i="1"/>
  <c r="F13" i="1"/>
  <c r="G12" i="1"/>
  <c r="F12" i="1"/>
  <c r="G11" i="1"/>
  <c r="F11" i="1"/>
  <c r="G10" i="1"/>
  <c r="F10" i="1"/>
  <c r="G9" i="1"/>
  <c r="F9" i="1"/>
  <c r="F8" i="1"/>
  <c r="E8" i="1"/>
  <c r="G8" i="1" s="1"/>
  <c r="D8" i="1"/>
  <c r="C8" i="1"/>
  <c r="G7" i="1"/>
  <c r="F7" i="1"/>
  <c r="G6" i="1"/>
  <c r="F6" i="1"/>
  <c r="G5" i="1"/>
  <c r="F5" i="1"/>
  <c r="F4" i="1"/>
  <c r="E4" i="1"/>
  <c r="G4" i="1" s="1"/>
  <c r="D4" i="1"/>
  <c r="C4" i="1"/>
  <c r="E6" i="2" l="1"/>
  <c r="F11" i="2"/>
  <c r="F6" i="2" s="1"/>
  <c r="F5" i="2" s="1"/>
  <c r="F25" i="2"/>
  <c r="G6" i="2" l="1"/>
  <c r="E5" i="2"/>
  <c r="G5" i="2" s="1"/>
</calcChain>
</file>

<file path=xl/sharedStrings.xml><?xml version="1.0" encoding="utf-8"?>
<sst xmlns="http://schemas.openxmlformats.org/spreadsheetml/2006/main" count="57" uniqueCount="51">
  <si>
    <t>REBALANS FINANCIJSKOG PLANA ZA 2022. GODINU</t>
  </si>
  <si>
    <t>Račun iz rač. plana</t>
  </si>
  <si>
    <t>Naziv</t>
  </si>
  <si>
    <t>Izvršenje 2021.</t>
  </si>
  <si>
    <t>Plan 2022.</t>
  </si>
  <si>
    <t>Rebalans plana 2022.</t>
  </si>
  <si>
    <t>Razlika</t>
  </si>
  <si>
    <t>Rebalans plana 2022./Plan 2022.</t>
  </si>
  <si>
    <t>Planirano po izvorima</t>
  </si>
  <si>
    <t>Donos u 2021/2022.</t>
  </si>
  <si>
    <t>Prihod 2021/2022</t>
  </si>
  <si>
    <t>Odnos u 2022/2023.</t>
  </si>
  <si>
    <t>PRIHODI POSLOVANJA</t>
  </si>
  <si>
    <t>Pomoć od međunarodnih organizacija te institucija i tijela EU</t>
  </si>
  <si>
    <t>Prijenos između proračunskih korisnika istog proračuna</t>
  </si>
  <si>
    <t>Prihodi od financijske imovine</t>
  </si>
  <si>
    <t>Prihodi po posebnim propisima (školarine)</t>
  </si>
  <si>
    <t>Prihodi od prodaje proizvoda, robe te pruženih usluga</t>
  </si>
  <si>
    <t>Donacije pravnih i fizičkih osoba</t>
  </si>
  <si>
    <t>Prihodi od nadležnog proračuna za financiranje redovne djelatnosti proračunskog korisnika</t>
  </si>
  <si>
    <t>Ostali prihodi</t>
  </si>
  <si>
    <t>I REBALANS FINANCIJSKOG PLANA ZA 2022. GODINU</t>
  </si>
  <si>
    <t>Indeks          Rebalans plana 2022./ Plan 2022.</t>
  </si>
  <si>
    <t xml:space="preserve"> 3+4</t>
  </si>
  <si>
    <t>UKUPNI RASHODI</t>
  </si>
  <si>
    <t>RASHODI POSLOVANJA</t>
  </si>
  <si>
    <t>Rashodi za zaposlene</t>
  </si>
  <si>
    <t>Plaće (bruto)</t>
  </si>
  <si>
    <t>Ostali rashodi za zaposlene</t>
  </si>
  <si>
    <t>Doprinosi na plaće</t>
  </si>
  <si>
    <t>Materijalni rashodi</t>
  </si>
  <si>
    <t>Naknade troškova zaposlenima</t>
  </si>
  <si>
    <t>Rashodi za materijal i energiju</t>
  </si>
  <si>
    <t>Rashodi za usluge</t>
  </si>
  <si>
    <t>Naknade osobama izvan radnog odnosa</t>
  </si>
  <si>
    <t>Ostali nespomenuti rashodi poslovanja</t>
  </si>
  <si>
    <t>Financijski rashodi</t>
  </si>
  <si>
    <t>Ostali financijski rashodi</t>
  </si>
  <si>
    <t>Pomoći dane u inozemstvo i unutar općeg proračuna</t>
  </si>
  <si>
    <t>Naknade građanima i kućanstvima</t>
  </si>
  <si>
    <t>Ostale naknade građanima i kućanstvima iz proračuna</t>
  </si>
  <si>
    <t xml:space="preserve">Ostali rashodi   </t>
  </si>
  <si>
    <t>Tekuće donacije</t>
  </si>
  <si>
    <t>RASHODI ZA NABAVKU NEFINANCIJSKE IMOVINE</t>
  </si>
  <si>
    <t>Rashodi za nabavku neproizvedene dugotrajne imovine</t>
  </si>
  <si>
    <t>Nematerijalna imovina</t>
  </si>
  <si>
    <t>Rashodi za nabavu proizvedene dugotrajne imovine</t>
  </si>
  <si>
    <t>Postrojenje i oprema</t>
  </si>
  <si>
    <t>Knjige</t>
  </si>
  <si>
    <t>Nematerijalna proizvedena  imovina</t>
  </si>
  <si>
    <t>I Rebalans plana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</si>
</sst>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left" vertical="center" wrapText="1"/>
    </xf>
    <xf numFmtId="3" fontId="5" fillId="0" borderId="13" xfId="0" applyNumberFormat="1" applyFont="1" applyFill="1" applyBorder="1" applyAlignment="1">
      <alignment vertical="center" wrapText="1"/>
    </xf>
    <xf numFmtId="3" fontId="5" fillId="2" borderId="14" xfId="0" applyNumberFormat="1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 wrapText="1"/>
    </xf>
    <xf numFmtId="3" fontId="5" fillId="0" borderId="6" xfId="0" applyNumberFormat="1" applyFont="1" applyFill="1" applyBorder="1" applyAlignment="1">
      <alignment vertical="center" wrapText="1"/>
    </xf>
    <xf numFmtId="3" fontId="5" fillId="2" borderId="16" xfId="0" applyNumberFormat="1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left" vertical="center" wrapText="1"/>
    </xf>
    <xf numFmtId="3" fontId="5" fillId="0" borderId="18" xfId="0" applyNumberFormat="1" applyFont="1" applyFill="1" applyBorder="1" applyAlignment="1">
      <alignment vertical="center" wrapText="1"/>
    </xf>
    <xf numFmtId="0" fontId="1" fillId="3" borderId="6" xfId="0" applyFont="1" applyFill="1" applyBorder="1" applyAlignment="1">
      <alignment wrapText="1"/>
    </xf>
    <xf numFmtId="3" fontId="2" fillId="3" borderId="6" xfId="0" applyNumberFormat="1" applyFont="1" applyFill="1" applyBorder="1" applyAlignment="1">
      <alignment vertical="center" wrapText="1"/>
    </xf>
    <xf numFmtId="3" fontId="2" fillId="3" borderId="7" xfId="0" applyNumberFormat="1" applyFont="1" applyFill="1" applyBorder="1" applyAlignment="1">
      <alignment vertical="center" wrapText="1"/>
    </xf>
    <xf numFmtId="3" fontId="2" fillId="3" borderId="8" xfId="0" applyNumberFormat="1" applyFont="1" applyFill="1" applyBorder="1" applyAlignment="1">
      <alignment vertical="center" wrapText="1"/>
    </xf>
    <xf numFmtId="3" fontId="4" fillId="3" borderId="9" xfId="0" applyNumberFormat="1" applyFont="1" applyFill="1" applyBorder="1" applyAlignment="1">
      <alignment horizontal="center" vertical="center" wrapText="1"/>
    </xf>
    <xf numFmtId="3" fontId="4" fillId="3" borderId="6" xfId="0" applyNumberFormat="1" applyFont="1" applyFill="1" applyBorder="1" applyAlignment="1">
      <alignment vertical="center" wrapText="1"/>
    </xf>
    <xf numFmtId="3" fontId="4" fillId="3" borderId="7" xfId="0" applyNumberFormat="1" applyFont="1" applyFill="1" applyBorder="1" applyAlignment="1">
      <alignment vertical="center" wrapText="1"/>
    </xf>
    <xf numFmtId="3" fontId="4" fillId="3" borderId="8" xfId="0" applyNumberFormat="1" applyFont="1" applyFill="1" applyBorder="1" applyAlignment="1">
      <alignment vertical="center" wrapText="1"/>
    </xf>
    <xf numFmtId="0" fontId="0" fillId="2" borderId="6" xfId="0" applyFill="1" applyBorder="1"/>
    <xf numFmtId="0" fontId="3" fillId="2" borderId="15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3" fontId="1" fillId="0" borderId="6" xfId="0" applyNumberFormat="1" applyFont="1" applyBorder="1" applyAlignment="1">
      <alignment horizontal="right" vertical="center"/>
    </xf>
    <xf numFmtId="3" fontId="1" fillId="0" borderId="16" xfId="0" applyNumberFormat="1" applyFont="1" applyBorder="1" applyAlignment="1">
      <alignment horizontal="center" vertical="center"/>
    </xf>
    <xf numFmtId="0" fontId="6" fillId="2" borderId="15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vertical="center" wrapText="1"/>
    </xf>
    <xf numFmtId="3" fontId="0" fillId="0" borderId="6" xfId="0" applyNumberFormat="1" applyBorder="1" applyAlignment="1">
      <alignment horizontal="right" vertical="center"/>
    </xf>
    <xf numFmtId="3" fontId="0" fillId="0" borderId="13" xfId="0" applyNumberFormat="1" applyBorder="1" applyAlignment="1">
      <alignment horizontal="right" vertical="center"/>
    </xf>
    <xf numFmtId="3" fontId="0" fillId="0" borderId="21" xfId="0" applyNumberFormat="1" applyBorder="1" applyAlignment="1">
      <alignment horizontal="center" vertical="center"/>
    </xf>
    <xf numFmtId="3" fontId="0" fillId="0" borderId="16" xfId="0" applyNumberFormat="1" applyBorder="1" applyAlignment="1">
      <alignment horizontal="center" vertical="center"/>
    </xf>
    <xf numFmtId="3" fontId="0" fillId="0" borderId="6" xfId="0" applyNumberFormat="1" applyFont="1" applyBorder="1" applyAlignment="1">
      <alignment horizontal="right" vertical="center"/>
    </xf>
    <xf numFmtId="3" fontId="0" fillId="0" borderId="13" xfId="0" applyNumberFormat="1" applyFont="1" applyBorder="1" applyAlignment="1">
      <alignment horizontal="right" vertical="center"/>
    </xf>
    <xf numFmtId="0" fontId="6" fillId="2" borderId="17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vertical="center" wrapText="1"/>
    </xf>
    <xf numFmtId="3" fontId="0" fillId="0" borderId="18" xfId="0" applyNumberFormat="1" applyBorder="1" applyAlignment="1">
      <alignment horizontal="right" vertical="center"/>
    </xf>
    <xf numFmtId="3" fontId="0" fillId="0" borderId="18" xfId="0" applyNumberFormat="1" applyFont="1" applyBorder="1" applyAlignment="1">
      <alignment horizontal="right" vertical="center"/>
    </xf>
    <xf numFmtId="3" fontId="0" fillId="0" borderId="22" xfId="0" applyNumberFormat="1" applyFont="1" applyBorder="1" applyAlignment="1">
      <alignment horizontal="right" vertical="center"/>
    </xf>
    <xf numFmtId="3" fontId="0" fillId="0" borderId="23" xfId="0" applyNumberForma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vertical="center" wrapText="1"/>
    </xf>
    <xf numFmtId="0" fontId="4" fillId="3" borderId="20" xfId="0" applyFont="1" applyFill="1" applyBorder="1" applyAlignment="1">
      <alignment vertical="center" wrapText="1"/>
    </xf>
    <xf numFmtId="3" fontId="4" fillId="3" borderId="20" xfId="0" applyNumberFormat="1" applyFont="1" applyFill="1" applyBorder="1" applyAlignment="1">
      <alignment horizontal="right" vertical="center"/>
    </xf>
    <xf numFmtId="3" fontId="5" fillId="3" borderId="14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left" vertical="center" wrapText="1"/>
    </xf>
    <xf numFmtId="3" fontId="4" fillId="4" borderId="2" xfId="0" applyNumberFormat="1" applyFont="1" applyFill="1" applyBorder="1" applyAlignment="1">
      <alignment vertical="center" wrapText="1"/>
    </xf>
    <xf numFmtId="3" fontId="4" fillId="4" borderId="4" xfId="0" applyNumberFormat="1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3" fontId="1" fillId="4" borderId="6" xfId="0" applyNumberFormat="1" applyFont="1" applyFill="1" applyBorder="1" applyAlignment="1">
      <alignment horizontal="right" vertical="center"/>
    </xf>
    <xf numFmtId="3" fontId="1" fillId="4" borderId="13" xfId="0" applyNumberFormat="1" applyFont="1" applyFill="1" applyBorder="1" applyAlignment="1">
      <alignment horizontal="right" vertical="center"/>
    </xf>
    <xf numFmtId="3" fontId="0" fillId="4" borderId="21" xfId="0" applyNumberFormat="1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vertical="center" wrapText="1"/>
    </xf>
    <xf numFmtId="3" fontId="0" fillId="4" borderId="6" xfId="0" applyNumberFormat="1" applyFont="1" applyFill="1" applyBorder="1" applyAlignment="1">
      <alignment horizontal="right" vertical="center"/>
    </xf>
    <xf numFmtId="3" fontId="0" fillId="4" borderId="16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3" fillId="2" borderId="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E1C5F3"/>
      <color rgb="FFBF96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34FF7-0CF4-49B6-B7B0-0ADDA047416F}">
  <dimension ref="A1:N16"/>
  <sheetViews>
    <sheetView workbookViewId="0">
      <selection activeCell="I13" sqref="I13"/>
    </sheetView>
  </sheetViews>
  <sheetFormatPr defaultRowHeight="15" x14ac:dyDescent="0.25"/>
  <cols>
    <col min="2" max="7" width="20.7109375" customWidth="1"/>
  </cols>
  <sheetData>
    <row r="1" spans="1:14" ht="18.75" x14ac:dyDescent="0.3">
      <c r="A1" s="64" t="s">
        <v>21</v>
      </c>
      <c r="B1" s="64"/>
      <c r="C1" s="64"/>
      <c r="D1" s="64"/>
      <c r="E1" s="64"/>
    </row>
    <row r="2" spans="1:14" ht="15.75" thickBot="1" x14ac:dyDescent="0.3"/>
    <row r="3" spans="1:14" ht="48" thickBot="1" x14ac:dyDescent="0.3">
      <c r="A3" s="39" t="s">
        <v>1</v>
      </c>
      <c r="B3" s="40" t="s">
        <v>2</v>
      </c>
      <c r="C3" s="40" t="s">
        <v>3</v>
      </c>
      <c r="D3" s="40" t="s">
        <v>4</v>
      </c>
      <c r="E3" s="40" t="s">
        <v>5</v>
      </c>
      <c r="F3" s="41" t="s">
        <v>6</v>
      </c>
      <c r="G3" s="42" t="s">
        <v>7</v>
      </c>
    </row>
    <row r="4" spans="1:14" ht="30" customHeight="1" thickBot="1" x14ac:dyDescent="0.3">
      <c r="A4" s="65"/>
      <c r="B4" s="12" t="s">
        <v>8</v>
      </c>
      <c r="C4" s="13">
        <f>C5+C6+C7</f>
        <v>22042569</v>
      </c>
      <c r="D4" s="13">
        <f>D5+D6+D7</f>
        <v>23255253</v>
      </c>
      <c r="E4" s="14">
        <f>E5+E6+E7</f>
        <v>22839609</v>
      </c>
      <c r="F4" s="15">
        <f>F5+F6+F7</f>
        <v>-415644</v>
      </c>
      <c r="G4" s="16">
        <f t="shared" ref="G4:G13" si="0">E4/D4*100</f>
        <v>98.212687688239726</v>
      </c>
    </row>
    <row r="5" spans="1:14" ht="30" customHeight="1" thickBot="1" x14ac:dyDescent="0.3">
      <c r="A5" s="66"/>
      <c r="B5" s="12" t="s">
        <v>9</v>
      </c>
      <c r="C5" s="17">
        <v>6744698</v>
      </c>
      <c r="D5" s="17">
        <v>6685285</v>
      </c>
      <c r="E5" s="18">
        <v>7312220</v>
      </c>
      <c r="F5" s="19">
        <f>E5-D5</f>
        <v>626935</v>
      </c>
      <c r="G5" s="16">
        <f t="shared" si="0"/>
        <v>109.37783505116087</v>
      </c>
    </row>
    <row r="6" spans="1:14" ht="30" customHeight="1" thickBot="1" x14ac:dyDescent="0.3">
      <c r="A6" s="66"/>
      <c r="B6" s="12" t="s">
        <v>10</v>
      </c>
      <c r="C6" s="17">
        <v>22610091</v>
      </c>
      <c r="D6" s="17">
        <v>21731262</v>
      </c>
      <c r="E6" s="18">
        <v>22582868</v>
      </c>
      <c r="F6" s="19">
        <f>E6-D6</f>
        <v>851606</v>
      </c>
      <c r="G6" s="16">
        <f t="shared" si="0"/>
        <v>103.91880600399554</v>
      </c>
    </row>
    <row r="7" spans="1:14" ht="30" customHeight="1" thickBot="1" x14ac:dyDescent="0.3">
      <c r="A7" s="67"/>
      <c r="B7" s="12" t="s">
        <v>11</v>
      </c>
      <c r="C7" s="17">
        <v>-7312220</v>
      </c>
      <c r="D7" s="17">
        <v>-5161294</v>
      </c>
      <c r="E7" s="18">
        <v>-7055479</v>
      </c>
      <c r="F7" s="19">
        <f>E7-D7</f>
        <v>-1894185</v>
      </c>
      <c r="G7" s="16">
        <f t="shared" si="0"/>
        <v>136.69980822638664</v>
      </c>
      <c r="N7" s="20"/>
    </row>
    <row r="8" spans="1:14" ht="39" thickBot="1" x14ac:dyDescent="0.3">
      <c r="A8" s="52">
        <v>6</v>
      </c>
      <c r="B8" s="53" t="s">
        <v>12</v>
      </c>
      <c r="C8" s="54">
        <f>SUM(C9:C16)</f>
        <v>22610091</v>
      </c>
      <c r="D8" s="54">
        <f>SUM(D9:D16)</f>
        <v>23255253</v>
      </c>
      <c r="E8" s="54">
        <f>SUM(E9:E16)</f>
        <v>22582867.77</v>
      </c>
      <c r="F8" s="54">
        <f>+E8-D8</f>
        <v>-672385.23000000045</v>
      </c>
      <c r="G8" s="55">
        <f t="shared" si="0"/>
        <v>97.108673769319992</v>
      </c>
    </row>
    <row r="9" spans="1:14" ht="39.950000000000003" customHeight="1" x14ac:dyDescent="0.25">
      <c r="A9" s="1">
        <v>632</v>
      </c>
      <c r="B9" s="2" t="s">
        <v>13</v>
      </c>
      <c r="C9" s="3">
        <v>493421</v>
      </c>
      <c r="D9" s="3">
        <v>657106</v>
      </c>
      <c r="E9" s="3">
        <v>268272.17</v>
      </c>
      <c r="F9" s="3">
        <f>E9-D9</f>
        <v>-388833.83</v>
      </c>
      <c r="G9" s="4">
        <f t="shared" si="0"/>
        <v>40.826315693358453</v>
      </c>
    </row>
    <row r="10" spans="1:14" ht="39.950000000000003" customHeight="1" x14ac:dyDescent="0.25">
      <c r="A10" s="5">
        <v>639</v>
      </c>
      <c r="B10" s="6" t="s">
        <v>14</v>
      </c>
      <c r="C10" s="7">
        <v>407543</v>
      </c>
      <c r="D10" s="7">
        <v>511905</v>
      </c>
      <c r="E10" s="7">
        <v>766692.6</v>
      </c>
      <c r="F10" s="7">
        <f>E10-D10</f>
        <v>254787.59999999998</v>
      </c>
      <c r="G10" s="8">
        <f t="shared" si="0"/>
        <v>149.77243824537757</v>
      </c>
    </row>
    <row r="11" spans="1:14" ht="39.950000000000003" customHeight="1" x14ac:dyDescent="0.25">
      <c r="A11" s="5">
        <v>641</v>
      </c>
      <c r="B11" s="6" t="s">
        <v>15</v>
      </c>
      <c r="C11" s="7">
        <v>145</v>
      </c>
      <c r="D11" s="7">
        <v>200</v>
      </c>
      <c r="E11" s="7">
        <v>80</v>
      </c>
      <c r="F11" s="7">
        <f t="shared" ref="F11:F16" si="1">E11-D11</f>
        <v>-120</v>
      </c>
      <c r="G11" s="8">
        <f t="shared" si="0"/>
        <v>40</v>
      </c>
    </row>
    <row r="12" spans="1:14" ht="39.950000000000003" customHeight="1" x14ac:dyDescent="0.25">
      <c r="A12" s="5">
        <v>652</v>
      </c>
      <c r="B12" s="6" t="s">
        <v>16</v>
      </c>
      <c r="C12" s="7">
        <v>5145143</v>
      </c>
      <c r="D12" s="7">
        <v>6284168</v>
      </c>
      <c r="E12" s="7">
        <v>4900312</v>
      </c>
      <c r="F12" s="7">
        <f t="shared" si="1"/>
        <v>-1383856</v>
      </c>
      <c r="G12" s="8">
        <f t="shared" si="0"/>
        <v>77.978691849103981</v>
      </c>
    </row>
    <row r="13" spans="1:14" ht="39.950000000000003" customHeight="1" x14ac:dyDescent="0.25">
      <c r="A13" s="5">
        <v>661</v>
      </c>
      <c r="B13" s="6" t="s">
        <v>17</v>
      </c>
      <c r="C13" s="7">
        <v>100699</v>
      </c>
      <c r="D13" s="7">
        <v>90000</v>
      </c>
      <c r="E13" s="7">
        <v>79072</v>
      </c>
      <c r="F13" s="7">
        <f t="shared" si="1"/>
        <v>-10928</v>
      </c>
      <c r="G13" s="8">
        <f t="shared" si="0"/>
        <v>87.857777777777784</v>
      </c>
    </row>
    <row r="14" spans="1:14" ht="39.950000000000003" customHeight="1" x14ac:dyDescent="0.25">
      <c r="A14" s="5">
        <v>663</v>
      </c>
      <c r="B14" s="6" t="s">
        <v>18</v>
      </c>
      <c r="C14" s="7">
        <v>11197</v>
      </c>
      <c r="D14" s="7">
        <v>0</v>
      </c>
      <c r="E14" s="7"/>
      <c r="F14" s="7">
        <f t="shared" si="1"/>
        <v>0</v>
      </c>
      <c r="G14" s="8">
        <v>0</v>
      </c>
    </row>
    <row r="15" spans="1:14" ht="39.950000000000003" customHeight="1" thickBot="1" x14ac:dyDescent="0.3">
      <c r="A15" s="9">
        <v>671</v>
      </c>
      <c r="B15" s="10" t="s">
        <v>19</v>
      </c>
      <c r="C15" s="11">
        <v>16359281</v>
      </c>
      <c r="D15" s="11">
        <v>15711874</v>
      </c>
      <c r="E15" s="11">
        <v>16537697</v>
      </c>
      <c r="F15" s="11">
        <f t="shared" si="1"/>
        <v>825823</v>
      </c>
      <c r="G15" s="8">
        <f>E15/D15*100</f>
        <v>105.2560439321242</v>
      </c>
    </row>
    <row r="16" spans="1:14" ht="39.950000000000003" customHeight="1" thickBot="1" x14ac:dyDescent="0.3">
      <c r="A16" s="9">
        <v>683</v>
      </c>
      <c r="B16" s="10" t="s">
        <v>20</v>
      </c>
      <c r="C16" s="11">
        <v>92662</v>
      </c>
      <c r="D16" s="11">
        <v>0</v>
      </c>
      <c r="E16" s="11">
        <v>30742</v>
      </c>
      <c r="F16" s="11">
        <f t="shared" si="1"/>
        <v>30742</v>
      </c>
      <c r="G16" s="8">
        <v>0</v>
      </c>
    </row>
  </sheetData>
  <mergeCells count="2">
    <mergeCell ref="A1:E1"/>
    <mergeCell ref="A4:A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E8177-68EB-451A-821B-50C9096F0A40}">
  <dimension ref="A2:L31"/>
  <sheetViews>
    <sheetView tabSelected="1" workbookViewId="0">
      <selection activeCell="L8" sqref="L8"/>
    </sheetView>
  </sheetViews>
  <sheetFormatPr defaultRowHeight="15" x14ac:dyDescent="0.25"/>
  <cols>
    <col min="2" max="7" width="20.7109375" customWidth="1"/>
  </cols>
  <sheetData>
    <row r="2" spans="1:12" ht="18.75" x14ac:dyDescent="0.3">
      <c r="A2" s="64" t="s">
        <v>0</v>
      </c>
      <c r="B2" s="64"/>
      <c r="C2" s="64"/>
      <c r="D2" s="64"/>
      <c r="E2" s="64"/>
      <c r="F2" s="64"/>
    </row>
    <row r="3" spans="1:12" ht="15.75" thickBot="1" x14ac:dyDescent="0.3"/>
    <row r="4" spans="1:12" ht="44.25" customHeight="1" thickBot="1" x14ac:dyDescent="0.3">
      <c r="A4" s="44" t="s">
        <v>1</v>
      </c>
      <c r="B4" s="45" t="s">
        <v>2</v>
      </c>
      <c r="C4" s="45" t="s">
        <v>3</v>
      </c>
      <c r="D4" s="45" t="s">
        <v>4</v>
      </c>
      <c r="E4" s="45" t="s">
        <v>50</v>
      </c>
      <c r="F4" s="46" t="s">
        <v>6</v>
      </c>
      <c r="G4" s="47" t="s">
        <v>22</v>
      </c>
    </row>
    <row r="5" spans="1:12" ht="42.75" customHeight="1" x14ac:dyDescent="0.25">
      <c r="A5" s="48" t="s">
        <v>23</v>
      </c>
      <c r="B5" s="49" t="s">
        <v>24</v>
      </c>
      <c r="C5" s="50">
        <f>+C6+C25</f>
        <v>22009699</v>
      </c>
      <c r="D5" s="50">
        <f>+D6+D25</f>
        <v>23255253</v>
      </c>
      <c r="E5" s="50">
        <f>E25+E6</f>
        <v>22839609</v>
      </c>
      <c r="F5" s="50">
        <f>F6+F25</f>
        <v>-415644</v>
      </c>
      <c r="G5" s="51">
        <f>+E5/D5*100</f>
        <v>98.212687688239726</v>
      </c>
    </row>
    <row r="6" spans="1:12" ht="30" customHeight="1" x14ac:dyDescent="0.25">
      <c r="A6" s="56">
        <v>3</v>
      </c>
      <c r="B6" s="57" t="s">
        <v>25</v>
      </c>
      <c r="C6" s="58">
        <f>+C7+C11+C17+C19+C21+C23</f>
        <v>21215662</v>
      </c>
      <c r="D6" s="58">
        <f>D7+D11+D17+D21+D19+D23</f>
        <v>21961232</v>
      </c>
      <c r="E6" s="58">
        <f>E7+E11+E17+E19+E21+E23</f>
        <v>22057287</v>
      </c>
      <c r="F6" s="59">
        <f>F7+F11+F17+F19+F21+F23</f>
        <v>96055</v>
      </c>
      <c r="G6" s="60">
        <f>+E6/D6*100</f>
        <v>100.43738438717828</v>
      </c>
    </row>
    <row r="7" spans="1:12" ht="30" customHeight="1" x14ac:dyDescent="0.25">
      <c r="A7" s="21">
        <v>31</v>
      </c>
      <c r="B7" s="22" t="s">
        <v>26</v>
      </c>
      <c r="C7" s="23">
        <f>SUM(C8:C10)</f>
        <v>16246264</v>
      </c>
      <c r="D7" s="23">
        <f>SUM(D8:D10)</f>
        <v>16232828</v>
      </c>
      <c r="E7" s="23">
        <f>E8+E9+E10</f>
        <v>16349653</v>
      </c>
      <c r="F7" s="23">
        <f>+E7-D7</f>
        <v>116825</v>
      </c>
      <c r="G7" s="24">
        <f>+E7/D7*100</f>
        <v>100.71968359425728</v>
      </c>
    </row>
    <row r="8" spans="1:12" ht="24" customHeight="1" x14ac:dyDescent="0.25">
      <c r="A8" s="25">
        <v>311</v>
      </c>
      <c r="B8" s="26" t="s">
        <v>27</v>
      </c>
      <c r="C8" s="27">
        <v>13421785</v>
      </c>
      <c r="D8" s="27">
        <v>13354033</v>
      </c>
      <c r="E8" s="27">
        <v>13390444</v>
      </c>
      <c r="F8" s="28">
        <f t="shared" ref="F8:F16" si="0">E8-D8</f>
        <v>36411</v>
      </c>
      <c r="G8" s="29">
        <f t="shared" ref="G8:G26" si="1">E8/D8*100</f>
        <v>100.27265920340321</v>
      </c>
    </row>
    <row r="9" spans="1:12" ht="30" customHeight="1" x14ac:dyDescent="0.25">
      <c r="A9" s="25">
        <v>312</v>
      </c>
      <c r="B9" s="26" t="s">
        <v>28</v>
      </c>
      <c r="C9" s="27">
        <v>598755</v>
      </c>
      <c r="D9" s="27">
        <v>637000</v>
      </c>
      <c r="E9" s="27">
        <v>717414</v>
      </c>
      <c r="F9" s="28">
        <f t="shared" si="0"/>
        <v>80414</v>
      </c>
      <c r="G9" s="29">
        <f t="shared" si="1"/>
        <v>112.62386185243327</v>
      </c>
      <c r="L9" s="43"/>
    </row>
    <row r="10" spans="1:12" ht="30" customHeight="1" x14ac:dyDescent="0.25">
      <c r="A10" s="25">
        <v>313</v>
      </c>
      <c r="B10" s="26" t="s">
        <v>29</v>
      </c>
      <c r="C10" s="27">
        <v>2225724</v>
      </c>
      <c r="D10" s="27">
        <v>2241795</v>
      </c>
      <c r="E10" s="27">
        <v>2241795</v>
      </c>
      <c r="F10" s="28">
        <f t="shared" si="0"/>
        <v>0</v>
      </c>
      <c r="G10" s="29">
        <f t="shared" si="1"/>
        <v>100</v>
      </c>
    </row>
    <row r="11" spans="1:12" ht="30" customHeight="1" x14ac:dyDescent="0.25">
      <c r="A11" s="21">
        <v>32</v>
      </c>
      <c r="B11" s="22" t="s">
        <v>30</v>
      </c>
      <c r="C11" s="23">
        <v>4528532</v>
      </c>
      <c r="D11" s="23">
        <f>SUM(D12:D16)</f>
        <v>5387920</v>
      </c>
      <c r="E11" s="23">
        <f>E12+E13+E14+E15+E16</f>
        <v>5247873</v>
      </c>
      <c r="F11" s="23">
        <f t="shared" si="0"/>
        <v>-140047</v>
      </c>
      <c r="G11" s="24">
        <f t="shared" si="1"/>
        <v>97.400722356679381</v>
      </c>
    </row>
    <row r="12" spans="1:12" ht="30" customHeight="1" x14ac:dyDescent="0.25">
      <c r="A12" s="25">
        <v>321</v>
      </c>
      <c r="B12" s="26" t="s">
        <v>31</v>
      </c>
      <c r="C12" s="27">
        <v>522972</v>
      </c>
      <c r="D12" s="27">
        <v>1025652</v>
      </c>
      <c r="E12" s="27">
        <v>787014</v>
      </c>
      <c r="F12" s="28">
        <f t="shared" si="0"/>
        <v>-238638</v>
      </c>
      <c r="G12" s="29">
        <f t="shared" si="1"/>
        <v>76.733043956429668</v>
      </c>
    </row>
    <row r="13" spans="1:12" ht="30" customHeight="1" x14ac:dyDescent="0.25">
      <c r="A13" s="25">
        <v>322</v>
      </c>
      <c r="B13" s="26" t="s">
        <v>32</v>
      </c>
      <c r="C13" s="27">
        <v>597441</v>
      </c>
      <c r="D13" s="27">
        <v>784943</v>
      </c>
      <c r="E13" s="27">
        <v>857617</v>
      </c>
      <c r="F13" s="28">
        <f t="shared" si="0"/>
        <v>72674</v>
      </c>
      <c r="G13" s="29">
        <f t="shared" si="1"/>
        <v>109.25850666863708</v>
      </c>
    </row>
    <row r="14" spans="1:12" ht="30" customHeight="1" x14ac:dyDescent="0.25">
      <c r="A14" s="25">
        <v>323</v>
      </c>
      <c r="B14" s="26" t="s">
        <v>33</v>
      </c>
      <c r="C14" s="27">
        <v>3168959</v>
      </c>
      <c r="D14" s="27">
        <v>3248325</v>
      </c>
      <c r="E14" s="27">
        <v>3065267</v>
      </c>
      <c r="F14" s="28">
        <f t="shared" si="0"/>
        <v>-183058</v>
      </c>
      <c r="G14" s="29">
        <f t="shared" si="1"/>
        <v>94.364541725350762</v>
      </c>
    </row>
    <row r="15" spans="1:12" ht="30" customHeight="1" x14ac:dyDescent="0.25">
      <c r="A15" s="25">
        <v>324</v>
      </c>
      <c r="B15" s="26" t="s">
        <v>34</v>
      </c>
      <c r="C15" s="27">
        <v>239160</v>
      </c>
      <c r="D15" s="27">
        <v>35000</v>
      </c>
      <c r="E15" s="27">
        <v>36237</v>
      </c>
      <c r="F15" s="28">
        <f t="shared" si="0"/>
        <v>1237</v>
      </c>
      <c r="G15" s="29">
        <f t="shared" si="1"/>
        <v>103.53428571428572</v>
      </c>
    </row>
    <row r="16" spans="1:12" ht="30" customHeight="1" x14ac:dyDescent="0.25">
      <c r="A16" s="25">
        <v>329</v>
      </c>
      <c r="B16" s="26" t="s">
        <v>35</v>
      </c>
      <c r="C16" s="27">
        <v>239160</v>
      </c>
      <c r="D16" s="27">
        <v>294000</v>
      </c>
      <c r="E16" s="27">
        <v>501738</v>
      </c>
      <c r="F16" s="28">
        <f t="shared" si="0"/>
        <v>207738</v>
      </c>
      <c r="G16" s="29">
        <f t="shared" si="1"/>
        <v>170.65918367346939</v>
      </c>
    </row>
    <row r="17" spans="1:7" ht="30" customHeight="1" x14ac:dyDescent="0.25">
      <c r="A17" s="21">
        <v>34</v>
      </c>
      <c r="B17" s="22" t="s">
        <v>36</v>
      </c>
      <c r="C17" s="23">
        <v>49031</v>
      </c>
      <c r="D17" s="23">
        <f>D18</f>
        <v>55220</v>
      </c>
      <c r="E17" s="23">
        <f>+E18</f>
        <v>55220</v>
      </c>
      <c r="F17" s="23">
        <f>+E17-D17</f>
        <v>0</v>
      </c>
      <c r="G17" s="24">
        <f t="shared" si="1"/>
        <v>100</v>
      </c>
    </row>
    <row r="18" spans="1:7" ht="30" customHeight="1" x14ac:dyDescent="0.25">
      <c r="A18" s="25">
        <v>343</v>
      </c>
      <c r="B18" s="26" t="s">
        <v>37</v>
      </c>
      <c r="C18" s="27">
        <v>49031</v>
      </c>
      <c r="D18" s="27">
        <v>55220</v>
      </c>
      <c r="E18" s="27">
        <v>55220</v>
      </c>
      <c r="F18" s="28">
        <f t="shared" ref="F18:F22" si="2">+E18-D18</f>
        <v>0</v>
      </c>
      <c r="G18" s="30">
        <f t="shared" si="1"/>
        <v>100</v>
      </c>
    </row>
    <row r="19" spans="1:7" ht="43.5" customHeight="1" x14ac:dyDescent="0.25">
      <c r="A19" s="21">
        <v>36</v>
      </c>
      <c r="B19" s="22" t="s">
        <v>38</v>
      </c>
      <c r="C19" s="23">
        <v>132721</v>
      </c>
      <c r="D19" s="23">
        <v>25000</v>
      </c>
      <c r="E19" s="23">
        <v>72872</v>
      </c>
      <c r="F19" s="23">
        <f t="shared" si="2"/>
        <v>47872</v>
      </c>
      <c r="G19" s="24">
        <f t="shared" si="1"/>
        <v>291.488</v>
      </c>
    </row>
    <row r="20" spans="1:7" ht="30" customHeight="1" x14ac:dyDescent="0.25">
      <c r="A20" s="25">
        <v>369</v>
      </c>
      <c r="B20" s="26" t="s">
        <v>14</v>
      </c>
      <c r="C20" s="27">
        <v>132721</v>
      </c>
      <c r="D20" s="27">
        <v>25000</v>
      </c>
      <c r="E20" s="27">
        <v>72872</v>
      </c>
      <c r="F20" s="28">
        <f t="shared" si="2"/>
        <v>47872</v>
      </c>
      <c r="G20" s="29">
        <f t="shared" si="1"/>
        <v>291.488</v>
      </c>
    </row>
    <row r="21" spans="1:7" ht="30" customHeight="1" x14ac:dyDescent="0.25">
      <c r="A21" s="21">
        <v>37</v>
      </c>
      <c r="B21" s="22" t="s">
        <v>39</v>
      </c>
      <c r="C21" s="23">
        <v>257814</v>
      </c>
      <c r="D21" s="23">
        <v>255264</v>
      </c>
      <c r="E21" s="23">
        <v>298269</v>
      </c>
      <c r="F21" s="23">
        <f>+E21-D21</f>
        <v>43005</v>
      </c>
      <c r="G21" s="24">
        <f t="shared" si="1"/>
        <v>116.84726400902593</v>
      </c>
    </row>
    <row r="22" spans="1:7" ht="38.25" customHeight="1" x14ac:dyDescent="0.25">
      <c r="A22" s="25">
        <v>372</v>
      </c>
      <c r="B22" s="26" t="s">
        <v>40</v>
      </c>
      <c r="C22" s="27">
        <v>257814</v>
      </c>
      <c r="D22" s="27">
        <v>255264</v>
      </c>
      <c r="E22" s="27">
        <v>298269</v>
      </c>
      <c r="F22" s="28">
        <f t="shared" si="2"/>
        <v>43005</v>
      </c>
      <c r="G22" s="29">
        <f t="shared" si="1"/>
        <v>116.84726400902593</v>
      </c>
    </row>
    <row r="23" spans="1:7" ht="27.75" customHeight="1" x14ac:dyDescent="0.25">
      <c r="A23" s="21">
        <v>38</v>
      </c>
      <c r="B23" s="22" t="s">
        <v>41</v>
      </c>
      <c r="C23" s="23">
        <v>1300</v>
      </c>
      <c r="D23" s="23">
        <v>5000</v>
      </c>
      <c r="E23" s="23">
        <v>33400</v>
      </c>
      <c r="F23" s="23">
        <f>E23-D23</f>
        <v>28400</v>
      </c>
      <c r="G23" s="24">
        <f t="shared" si="1"/>
        <v>668</v>
      </c>
    </row>
    <row r="24" spans="1:7" ht="30" customHeight="1" x14ac:dyDescent="0.25">
      <c r="A24" s="25">
        <v>381</v>
      </c>
      <c r="B24" s="26" t="s">
        <v>42</v>
      </c>
      <c r="C24" s="27">
        <v>1300</v>
      </c>
      <c r="D24" s="27">
        <v>5000</v>
      </c>
      <c r="E24" s="27">
        <v>33400</v>
      </c>
      <c r="F24" s="28">
        <f>E24-D24</f>
        <v>28400</v>
      </c>
      <c r="G24" s="29">
        <f t="shared" si="1"/>
        <v>668</v>
      </c>
    </row>
    <row r="25" spans="1:7" ht="30" customHeight="1" x14ac:dyDescent="0.25">
      <c r="A25" s="61">
        <v>4</v>
      </c>
      <c r="B25" s="57" t="s">
        <v>43</v>
      </c>
      <c r="C25" s="62">
        <f>C26+C28</f>
        <v>794037</v>
      </c>
      <c r="D25" s="62">
        <f>D26+D28</f>
        <v>1294021</v>
      </c>
      <c r="E25" s="62">
        <f>E26+E28</f>
        <v>782322</v>
      </c>
      <c r="F25" s="62">
        <f>E25-D25</f>
        <v>-511699</v>
      </c>
      <c r="G25" s="63">
        <f t="shared" si="1"/>
        <v>60.456669559458462</v>
      </c>
    </row>
    <row r="26" spans="1:7" ht="42" customHeight="1" x14ac:dyDescent="0.25">
      <c r="A26" s="21">
        <v>41</v>
      </c>
      <c r="B26" s="22" t="s">
        <v>44</v>
      </c>
      <c r="C26" s="23">
        <v>181802</v>
      </c>
      <c r="D26" s="23">
        <v>485000</v>
      </c>
      <c r="E26" s="23">
        <v>494247</v>
      </c>
      <c r="F26" s="23">
        <f>+E26-D26</f>
        <v>9247</v>
      </c>
      <c r="G26" s="24">
        <f t="shared" si="1"/>
        <v>101.90659793814434</v>
      </c>
    </row>
    <row r="27" spans="1:7" ht="30" customHeight="1" x14ac:dyDescent="0.25">
      <c r="A27" s="25">
        <v>412</v>
      </c>
      <c r="B27" s="26" t="s">
        <v>45</v>
      </c>
      <c r="C27" s="27">
        <v>181802</v>
      </c>
      <c r="D27" s="27">
        <v>485000</v>
      </c>
      <c r="E27" s="27">
        <v>494247</v>
      </c>
      <c r="F27" s="28">
        <f t="shared" ref="F27:F30" si="3">+E27-D27</f>
        <v>9247</v>
      </c>
      <c r="G27" s="29">
        <f t="shared" ref="G27" si="4">+E27/D27*100</f>
        <v>101.90659793814434</v>
      </c>
    </row>
    <row r="28" spans="1:7" ht="39" customHeight="1" x14ac:dyDescent="0.25">
      <c r="A28" s="21">
        <v>42</v>
      </c>
      <c r="B28" s="22" t="s">
        <v>46</v>
      </c>
      <c r="C28" s="23">
        <v>612235</v>
      </c>
      <c r="D28" s="23">
        <f>D29+D30+D31</f>
        <v>809021</v>
      </c>
      <c r="E28" s="23">
        <f>E29+E30+E31</f>
        <v>288075</v>
      </c>
      <c r="F28" s="23">
        <f>F29+F30+F31</f>
        <v>-520946</v>
      </c>
      <c r="G28" s="24">
        <f>E28/D28*100</f>
        <v>35.607851959343456</v>
      </c>
    </row>
    <row r="29" spans="1:7" ht="30" customHeight="1" x14ac:dyDescent="0.25">
      <c r="A29" s="25">
        <v>422</v>
      </c>
      <c r="B29" s="26" t="s">
        <v>47</v>
      </c>
      <c r="C29" s="27">
        <v>542060</v>
      </c>
      <c r="D29" s="27">
        <v>665076</v>
      </c>
      <c r="E29" s="27">
        <v>245941</v>
      </c>
      <c r="F29" s="28">
        <f t="shared" si="3"/>
        <v>-419135</v>
      </c>
      <c r="G29" s="29">
        <f>E29/D29*100</f>
        <v>36.9793828073784</v>
      </c>
    </row>
    <row r="30" spans="1:7" ht="30" customHeight="1" x14ac:dyDescent="0.25">
      <c r="A30" s="25">
        <v>424</v>
      </c>
      <c r="B30" s="26" t="s">
        <v>48</v>
      </c>
      <c r="C30" s="27">
        <v>41237</v>
      </c>
      <c r="D30" s="31">
        <v>42134</v>
      </c>
      <c r="E30" s="31">
        <v>42134</v>
      </c>
      <c r="F30" s="32">
        <f t="shared" si="3"/>
        <v>0</v>
      </c>
      <c r="G30" s="29">
        <f>E30/D30*100</f>
        <v>100</v>
      </c>
    </row>
    <row r="31" spans="1:7" ht="30" customHeight="1" thickBot="1" x14ac:dyDescent="0.3">
      <c r="A31" s="33">
        <v>426</v>
      </c>
      <c r="B31" s="34" t="s">
        <v>49</v>
      </c>
      <c r="C31" s="35">
        <v>28938</v>
      </c>
      <c r="D31" s="36">
        <v>101811</v>
      </c>
      <c r="E31" s="36">
        <v>0</v>
      </c>
      <c r="F31" s="37">
        <v>-101811</v>
      </c>
      <c r="G31" s="38">
        <f>E31/D31*100</f>
        <v>0</v>
      </c>
    </row>
  </sheetData>
  <mergeCells count="1">
    <mergeCell ref="A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Prihodi</vt:lpstr>
      <vt:lpstr>Rashodi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</dc:creator>
  <cp:lastModifiedBy>Računovodstvo</cp:lastModifiedBy>
  <dcterms:created xsi:type="dcterms:W3CDTF">2022-12-13T10:42:42Z</dcterms:created>
  <dcterms:modified xsi:type="dcterms:W3CDTF">2023-01-11T13:31:06Z</dcterms:modified>
</cp:coreProperties>
</file>